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 activeTab="4"/>
  </bookViews>
  <sheets>
    <sheet name="Infos Admin." sheetId="1" r:id="rId1"/>
    <sheet name="Documents de référence" sheetId="2" r:id="rId2"/>
    <sheet name="Budget détaillé" sheetId="3" r:id="rId3"/>
    <sheet name="Synthèse IRIS " sheetId="4" r:id="rId4"/>
    <sheet name="Contacts DRV de campus" sheetId="5" r:id="rId5"/>
  </sheets>
  <definedNames>
    <definedName name="_xlnm.Print_Area" localSheetId="2">'Budget détaillé'!$A$1:$M$94</definedName>
    <definedName name="_xlnm.Print_Area" localSheetId="4">'Contacts DRV de campus'!$B$1:$L$21</definedName>
    <definedName name="_xlnm.Print_Area" localSheetId="1">'Documents de référence'!$A$1:$K$23</definedName>
    <definedName name="_xlnm.Print_Area" localSheetId="3">'Synthèse IRIS '!$A$1:$F$43</definedName>
  </definedNames>
  <calcPr calcId="145621"/>
</workbook>
</file>

<file path=xl/calcChain.xml><?xml version="1.0" encoding="utf-8"?>
<calcChain xmlns="http://schemas.openxmlformats.org/spreadsheetml/2006/main">
  <c r="E41" i="4" l="1"/>
  <c r="C4" i="4"/>
  <c r="B2" i="4"/>
  <c r="C127" i="3"/>
  <c r="E40" i="4" s="1"/>
  <c r="C126" i="3"/>
  <c r="E39" i="4" s="1"/>
  <c r="J117" i="3"/>
  <c r="B111" i="3"/>
  <c r="C3" i="4" s="1"/>
  <c r="B110" i="3"/>
  <c r="C2" i="4" s="1"/>
  <c r="B109" i="3"/>
  <c r="C1" i="4" s="1"/>
  <c r="A109" i="3"/>
  <c r="I82" i="3"/>
  <c r="I117" i="3" s="1"/>
  <c r="B82" i="3"/>
  <c r="I66" i="3"/>
  <c r="E19" i="4" s="1"/>
  <c r="B66" i="3"/>
  <c r="H117" i="3" s="1"/>
  <c r="C62" i="3"/>
  <c r="E12" i="4" s="1"/>
  <c r="F57" i="3"/>
  <c r="E57" i="3"/>
  <c r="E56" i="3"/>
  <c r="F56" i="3" s="1"/>
  <c r="F55" i="3"/>
  <c r="E55" i="3"/>
  <c r="F54" i="3"/>
  <c r="F53" i="3"/>
  <c r="F52" i="3"/>
  <c r="F51" i="3"/>
  <c r="F50" i="3"/>
  <c r="F49" i="3"/>
  <c r="F48" i="3"/>
  <c r="AM47" i="3"/>
  <c r="AM46" i="3"/>
  <c r="AM45" i="3"/>
  <c r="AM44" i="3"/>
  <c r="AM43" i="3"/>
  <c r="AM42" i="3"/>
  <c r="E42" i="3"/>
  <c r="F42" i="3" s="1"/>
  <c r="AM41" i="3"/>
  <c r="F41" i="3"/>
  <c r="E41" i="3"/>
  <c r="AM40" i="3"/>
  <c r="E40" i="3"/>
  <c r="F40" i="3" s="1"/>
  <c r="AM39" i="3"/>
  <c r="E39" i="3"/>
  <c r="F39" i="3" s="1"/>
  <c r="AM38" i="3"/>
  <c r="E38" i="3"/>
  <c r="F38" i="3" s="1"/>
  <c r="AM37" i="3"/>
  <c r="F37" i="3"/>
  <c r="E37" i="3"/>
  <c r="AM36" i="3"/>
  <c r="F36" i="3"/>
  <c r="AM35" i="3"/>
  <c r="F35" i="3"/>
  <c r="AM34" i="3"/>
  <c r="AM33" i="3"/>
  <c r="AM32" i="3"/>
  <c r="AH32" i="3"/>
  <c r="AM31" i="3"/>
  <c r="AH31" i="3"/>
  <c r="AM30" i="3"/>
  <c r="AH30" i="3"/>
  <c r="AM29" i="3"/>
  <c r="AH29" i="3"/>
  <c r="E29" i="3"/>
  <c r="F29" i="3" s="1"/>
  <c r="AM28" i="3"/>
  <c r="AH28" i="3"/>
  <c r="F28" i="3"/>
  <c r="AM27" i="3"/>
  <c r="AH27" i="3"/>
  <c r="E27" i="3"/>
  <c r="F27" i="3" s="1"/>
  <c r="AM26" i="3"/>
  <c r="AH26" i="3"/>
  <c r="AG26" i="3"/>
  <c r="F26" i="3"/>
  <c r="E26" i="3"/>
  <c r="AM25" i="3"/>
  <c r="AG25" i="3"/>
  <c r="AH25" i="3" s="1"/>
  <c r="E25" i="3"/>
  <c r="F25" i="3" s="1"/>
  <c r="AM24" i="3"/>
  <c r="F24" i="3"/>
  <c r="E24" i="3"/>
  <c r="AM23" i="3"/>
  <c r="E23" i="3"/>
  <c r="F23" i="3" s="1"/>
  <c r="AM22" i="3"/>
  <c r="F22" i="3"/>
  <c r="E22" i="3"/>
  <c r="AM21" i="3"/>
  <c r="AH21" i="3"/>
  <c r="F21" i="3"/>
  <c r="E21" i="3"/>
  <c r="AM20" i="3"/>
  <c r="AH20" i="3"/>
  <c r="F20" i="3"/>
  <c r="E20" i="3"/>
  <c r="AM19" i="3"/>
  <c r="AH19" i="3"/>
  <c r="F19" i="3"/>
  <c r="AM18" i="3"/>
  <c r="AH18" i="3"/>
  <c r="F18" i="3"/>
  <c r="AM17" i="3"/>
  <c r="AH17" i="3"/>
  <c r="AM16" i="3"/>
  <c r="AH16" i="3"/>
  <c r="AM15" i="3"/>
  <c r="AG15" i="3"/>
  <c r="AH15" i="3" s="1"/>
  <c r="AM14" i="3"/>
  <c r="AH14" i="3"/>
  <c r="AG14" i="3"/>
  <c r="AM13" i="3"/>
  <c r="AH13" i="3"/>
  <c r="C12" i="3"/>
  <c r="L7" i="3"/>
  <c r="J7" i="3"/>
  <c r="H7" i="3"/>
  <c r="C7" i="3"/>
  <c r="F30" i="3" l="1"/>
  <c r="B117" i="3" s="1"/>
  <c r="F58" i="3"/>
  <c r="F43" i="3"/>
  <c r="E16" i="4"/>
  <c r="E30" i="3"/>
  <c r="C117" i="3" s="1"/>
  <c r="D9" i="4" s="1"/>
  <c r="E43" i="3"/>
  <c r="G117" i="3" s="1"/>
  <c r="D10" i="4" s="1"/>
  <c r="E58" i="3"/>
  <c r="E117" i="3" s="1"/>
  <c r="D11" i="4" s="1"/>
  <c r="K117" i="3"/>
  <c r="E17" i="4"/>
  <c r="E18" i="4"/>
  <c r="E10" i="4" l="1"/>
  <c r="F117" i="3"/>
  <c r="E11" i="4"/>
  <c r="D117" i="3"/>
  <c r="E9" i="4"/>
  <c r="B121" i="3" l="1"/>
  <c r="B120" i="3"/>
  <c r="B123" i="3" s="1"/>
  <c r="F121" i="3" s="1"/>
  <c r="L117" i="3"/>
  <c r="E25" i="4"/>
  <c r="E24" i="4"/>
  <c r="E20" i="4"/>
  <c r="E33" i="4"/>
  <c r="C125" i="3" l="1"/>
  <c r="C128" i="3"/>
  <c r="F119" i="3"/>
  <c r="E30" i="4"/>
  <c r="E32" i="4" s="1"/>
  <c r="E26" i="4"/>
  <c r="E37" i="4" l="1"/>
  <c r="E42" i="4"/>
</calcChain>
</file>

<file path=xl/comments1.xml><?xml version="1.0" encoding="utf-8"?>
<comments xmlns="http://schemas.openxmlformats.org/spreadsheetml/2006/main">
  <authors>
    <author>tc={0093004F-00E1-4936-A018-003000100023}</author>
  </authors>
  <commentList>
    <comment ref="D18" authorId="0">
      <text>
        <r>
          <rPr>
            <b/>
            <sz val="9"/>
            <rFont val="Tahoma"/>
          </rPr>
          <t>Stéphane BERIOU:</t>
        </r>
        <r>
          <rPr>
            <sz val="9"/>
            <rFont val="Tahoma"/>
          </rPr>
          <t xml:space="preserve">
Durée du projet :
Avez-vous pensé à renseigner la durée du projet (cellule B12) ?
</t>
        </r>
      </text>
    </comment>
  </commentList>
</comments>
</file>

<file path=xl/sharedStrings.xml><?xml version="1.0" encoding="utf-8"?>
<sst xmlns="http://schemas.openxmlformats.org/spreadsheetml/2006/main" count="876" uniqueCount="798">
  <si>
    <t>Aide à la saisie des données administratives du site de soumission ANR
AAP 2023</t>
  </si>
  <si>
    <t>Tutelle gestionnaire AMU</t>
  </si>
  <si>
    <t>Aix-Marseille Université</t>
  </si>
  <si>
    <t>Établissement public national à caractère scientifique culturel et professionnel (EPSCP)</t>
  </si>
  <si>
    <t>N° SIRET :</t>
  </si>
  <si>
    <t>130 015 332 00013</t>
  </si>
  <si>
    <t>Code APE</t>
  </si>
  <si>
    <t>8542Z</t>
  </si>
  <si>
    <t>Personne habilitée juridiquement :</t>
  </si>
  <si>
    <t>Éric BERTON, Président 58 Boulevard Charles Livon 13284 Marseille cedex 07 - Tél : 33 491 396 500 –  mél : presidence@univ-amu.fr</t>
  </si>
  <si>
    <t xml:space="preserve">Personne chargée du suivi administratif et financier : </t>
  </si>
  <si>
    <t>KARINE WEPIERRE, Directrice du Pôle Activités contractuelles et industrielles, Direction de la Recherche et de la Valorisation
63 La Canebière 13001 Marseille  - Tél. :  +33 4 91 39 65 28 - karine.wepierre@univ-amu.fr</t>
  </si>
  <si>
    <r>
      <t>Base de calcul pour l’assiette de l’aide</t>
    </r>
    <r>
      <rPr>
        <sz val="12"/>
        <color theme="0"/>
        <rFont val="Calibri"/>
      </rPr>
      <t xml:space="preserve"> </t>
    </r>
  </si>
  <si>
    <t>Coût marginal</t>
  </si>
  <si>
    <t>Identifiant national de compte bancaire – RIB</t>
  </si>
  <si>
    <r>
      <rPr>
        <b/>
        <sz val="12"/>
        <rFont val="Arial"/>
      </rPr>
      <t>Code Banque   Code guichet    N° de compte  Clé RIB</t>
    </r>
    <r>
      <rPr>
        <sz val="12"/>
        <rFont val="Arial"/>
      </rPr>
      <t xml:space="preserve">
10071                    13000             00001020067        80</t>
    </r>
  </si>
  <si>
    <t>IBAN</t>
  </si>
  <si>
    <t>FR76 1007 1130 0000 0010 2006 780</t>
  </si>
  <si>
    <t>Domiciliation</t>
  </si>
  <si>
    <t>TPMarseille</t>
  </si>
  <si>
    <t>BIC</t>
  </si>
  <si>
    <t>TRPUFRP1</t>
  </si>
  <si>
    <t>Titulaire du compte</t>
  </si>
  <si>
    <t>Agence Comptable Université d’Aix Marseille, 58 Boulevard Charles Livon, Jardin du Pharo, 13284 Marseille cedex 07</t>
  </si>
  <si>
    <t>Agent Comptable</t>
  </si>
  <si>
    <t>Philippe DJAMBAZIAN, Agent Comptable</t>
  </si>
  <si>
    <t>58 Boulevard Charles Livon 13284 Marseille cedex 07</t>
  </si>
  <si>
    <t>philippe.djambazian@univ-amu.fr</t>
  </si>
  <si>
    <t>Tél : +33 4 91 39 65 41</t>
  </si>
  <si>
    <t>ANR AAPG 2023: documents de référence</t>
  </si>
  <si>
    <t>&amp;</t>
  </si>
  <si>
    <t>- Appel à projets générique 2023 (documents de référence, annexes spécifiques PRCI)</t>
  </si>
  <si>
    <t>- Plan d'action 2023</t>
  </si>
  <si>
    <t>- Texte de l'appel à projets AAPG 2023</t>
  </si>
  <si>
    <t>-Guide du déposant 2023</t>
  </si>
  <si>
    <t>-Règlement financier ANR + fiches pratiques</t>
  </si>
  <si>
    <t>FAQ</t>
  </si>
  <si>
    <t xml:space="preserve">ANR Calendrier AAPG 2023 </t>
  </si>
  <si>
    <t>Ne pas saisir les cellules grisées - Calcul automatique</t>
  </si>
  <si>
    <t>AAP Générique 2023 (MAJ au 30/09/2022)</t>
  </si>
  <si>
    <t>-</t>
  </si>
  <si>
    <t>Intitulé du projet scientifique :</t>
  </si>
  <si>
    <t>ANR PRC</t>
  </si>
  <si>
    <t>Acronyme du projet scientifique :</t>
  </si>
  <si>
    <t>ANR PRCE</t>
  </si>
  <si>
    <t>Nom, Prénom du Responsable scientifique :</t>
  </si>
  <si>
    <t>OUI</t>
  </si>
  <si>
    <t>ANR PRCI</t>
  </si>
  <si>
    <t>Unité de recherche :</t>
  </si>
  <si>
    <t>N° Unité :</t>
  </si>
  <si>
    <t>N° RNSR :</t>
  </si>
  <si>
    <t>Directeur Unité :</t>
  </si>
  <si>
    <t>NON</t>
  </si>
  <si>
    <t>ANR PRME</t>
  </si>
  <si>
    <t>Coordonnateur du projet (oui/non)</t>
  </si>
  <si>
    <t>ANR JCJC</t>
  </si>
  <si>
    <t>Instrument de financement (PRC, PRCE, PRME, PRCI, JCJC, autres nationaux internationaux)</t>
  </si>
  <si>
    <t>ANR Autres Nationaux</t>
  </si>
  <si>
    <t xml:space="preserve">Durée du projet (en mois) : </t>
  </si>
  <si>
    <t>ANR Autres Internationaux</t>
  </si>
  <si>
    <t>%</t>
  </si>
  <si>
    <t>Valeur (calcul automatique)</t>
  </si>
  <si>
    <r>
      <rPr>
        <i/>
        <sz val="11"/>
        <color theme="1"/>
        <rFont val="Calibri"/>
        <scheme val="minor"/>
      </rPr>
      <t xml:space="preserve">Rappel implication en % global des EC : 
- un EC qui souhaite passer 100% de son temps recherche sur un projet de 36 mois, doit donc indiquer 50% de temps global.
- les PH ne peuvent être impliqués à plus de 30% de leur global </t>
    </r>
    <r>
      <rPr>
        <sz val="11"/>
        <color theme="1"/>
        <rFont val="Calibri"/>
        <scheme val="minor"/>
      </rPr>
      <t xml:space="preserve">
</t>
    </r>
  </si>
  <si>
    <t>Implication en % GLOBAL sur la durée de projet</t>
  </si>
  <si>
    <t>NON PERMANENTS AVEC FINANCEMENT DEMANDE</t>
  </si>
  <si>
    <t>corps / grade</t>
  </si>
  <si>
    <t>cout mensuel 2022</t>
  </si>
  <si>
    <t>cout annuel 2022</t>
  </si>
  <si>
    <t>PERMANENTS (cout moyen)</t>
  </si>
  <si>
    <t>Cout Mensuel</t>
  </si>
  <si>
    <t>Coût moyen 2021</t>
  </si>
  <si>
    <t>Sigle</t>
  </si>
  <si>
    <t>Libelle</t>
  </si>
  <si>
    <t>Numéro</t>
  </si>
  <si>
    <t>Dir nom</t>
  </si>
  <si>
    <t>RNSR</t>
  </si>
  <si>
    <t>L’ensemble des personnels est comptabilisé en hommes/mois, ce convertisseur permet  de calculer cette valeur en tenant compte de la durée du projet et du  % d'implication global du responsable scientifique.</t>
  </si>
  <si>
    <t>Contrat post-doctorant</t>
  </si>
  <si>
    <t xml:space="preserve">Professeur des universités </t>
  </si>
  <si>
    <t>DEPENSES DE PERSONNEL (à compléter)</t>
  </si>
  <si>
    <t>Contrat doctoral (36 mois)</t>
  </si>
  <si>
    <t>Professeur des universités Hospitalier</t>
  </si>
  <si>
    <t>AA</t>
  </si>
  <si>
    <t>Arthrites Autoimmunes</t>
  </si>
  <si>
    <t>UMR_S 1097</t>
  </si>
  <si>
    <t>ROUDIER Jean</t>
  </si>
  <si>
    <t>201220176H</t>
  </si>
  <si>
    <t>Contrat ad'hoc</t>
  </si>
  <si>
    <t>Maître de conférences</t>
  </si>
  <si>
    <t>ADEF</t>
  </si>
  <si>
    <t>Apprentissages, Didactiques, Evaluation, Formation</t>
  </si>
  <si>
    <t>UR 4671</t>
  </si>
  <si>
    <t>POPLIMONT Christine (Intérim)</t>
  </si>
  <si>
    <t>201220327X</t>
  </si>
  <si>
    <t>Coûts salaires moyens (calcul automatique)</t>
  </si>
  <si>
    <t>IGR</t>
  </si>
  <si>
    <t>Maître de conférences Hospitalier</t>
  </si>
  <si>
    <t>ADES</t>
  </si>
  <si>
    <t>Anthropologie bio-culturelle, Droit, Éthique &amp; Santé</t>
  </si>
  <si>
    <t>UMR 7268</t>
  </si>
  <si>
    <t>CHIARONI Jacques</t>
  </si>
  <si>
    <t>201220350X</t>
  </si>
  <si>
    <t>Nom Prénom</t>
  </si>
  <si>
    <t>Corps /Grade (menu déroulant)</t>
  </si>
  <si>
    <t>Nombre pers.mois</t>
  </si>
  <si>
    <t>Estimation
(coût moyen)</t>
  </si>
  <si>
    <t>IGE</t>
  </si>
  <si>
    <t>Ingénieur de Recherche</t>
  </si>
  <si>
    <t>AFMB</t>
  </si>
  <si>
    <t>Architecture et Fonction des Macromolécules Biologiques</t>
  </si>
  <si>
    <t>UMR 7257 - USC 1408</t>
  </si>
  <si>
    <t>BOURNE Yves</t>
  </si>
  <si>
    <t>201220260Z</t>
  </si>
  <si>
    <t>ASI</t>
  </si>
  <si>
    <t>Ingénieur d'Etudes</t>
  </si>
  <si>
    <t>AMSE</t>
  </si>
  <si>
    <t>Aix-Marseille Sciences Economiques</t>
  </si>
  <si>
    <t>UMR 7316</t>
  </si>
  <si>
    <t>VENDITTI Alain</t>
  </si>
  <si>
    <t>201220324U</t>
  </si>
  <si>
    <t>TECH</t>
  </si>
  <si>
    <t>BBF</t>
  </si>
  <si>
    <t>Biodiversité et Biotechnologie Fongiques</t>
  </si>
  <si>
    <t>UMR_A 1163</t>
  </si>
  <si>
    <t>FAULDS Craig</t>
  </si>
  <si>
    <t>200417421Y</t>
  </si>
  <si>
    <t>ATRF</t>
  </si>
  <si>
    <t>Technicien</t>
  </si>
  <si>
    <t>BIAM</t>
  </si>
  <si>
    <t>Institut de Biosciences et de Biotechnologies d'Aix-Marseille</t>
  </si>
  <si>
    <t>UMR 7265</t>
  </si>
  <si>
    <t>PIGNOL David</t>
  </si>
  <si>
    <t>201622497N</t>
  </si>
  <si>
    <t>Stagiaire</t>
  </si>
  <si>
    <t>BIP</t>
  </si>
  <si>
    <t>Bioénergétique et Ingénierie des Protéines</t>
  </si>
  <si>
    <t>UMR 7281</t>
  </si>
  <si>
    <t>GIUDICI-ORTICONI Marie-Thérése</t>
  </si>
  <si>
    <t>201220269J</t>
  </si>
  <si>
    <t>Modulation d'enseignement</t>
  </si>
  <si>
    <t>DR (INSERM)</t>
  </si>
  <si>
    <t>C2VN</t>
  </si>
  <si>
    <t>Centre de recherche en CardioVasculaire et Nutrition</t>
  </si>
  <si>
    <t>UMR_S 1263 - UMR_A 1260</t>
  </si>
  <si>
    <t>ALESSI Marie-Christine</t>
  </si>
  <si>
    <t>201822670T</t>
  </si>
  <si>
    <t>CR (INSERM)</t>
  </si>
  <si>
    <t>CAER</t>
  </si>
  <si>
    <t>Centre Aixois d'Etudes Romanes</t>
  </si>
  <si>
    <t>UR 854</t>
  </si>
  <si>
    <t>MILANESI Claudio</t>
  </si>
  <si>
    <t>199213253V</t>
  </si>
  <si>
    <t>NON PERMANENTS SANS FINANCEMENT DEMANDE</t>
  </si>
  <si>
    <t>cout mensuel</t>
  </si>
  <si>
    <t>cout annuel</t>
  </si>
  <si>
    <t>Chercheurs (INSERM)</t>
  </si>
  <si>
    <t>CCIAM</t>
  </si>
  <si>
    <t>Centre de Calcul Intensif d'Aix-Marseille</t>
  </si>
  <si>
    <t>FERRE Nicolas</t>
  </si>
  <si>
    <t>201822672V</t>
  </si>
  <si>
    <t>IR (INSERM)</t>
  </si>
  <si>
    <t>CCJ</t>
  </si>
  <si>
    <t>Centre Camille Jullian-Histoire et archéologie de la Méditerranée et de l'Afrique du Nord de la Protohistoire à la fin de l'Antiquité</t>
  </si>
  <si>
    <t>UMR 7299</t>
  </si>
  <si>
    <t>BOETTO Giulia</t>
  </si>
  <si>
    <t>201220305Y</t>
  </si>
  <si>
    <t>IR2 (INSERM)</t>
  </si>
  <si>
    <t>CDE</t>
  </si>
  <si>
    <t>Centre de Droit Economique</t>
  </si>
  <si>
    <t>UR 4224</t>
  </si>
  <si>
    <t>BOSCO David</t>
  </si>
  <si>
    <t>200815462B</t>
  </si>
  <si>
    <t>Contrat post-doctorant (exp.prof.&gt;3 ans)</t>
  </si>
  <si>
    <t>IE (INSERM)</t>
  </si>
  <si>
    <t>CDS</t>
  </si>
  <si>
    <t>Centre de Droit Social</t>
  </si>
  <si>
    <t>UR 901</t>
  </si>
  <si>
    <t>BUGADA Alexis</t>
  </si>
  <si>
    <t>199213265H</t>
  </si>
  <si>
    <t>Ingénieur de recherche</t>
  </si>
  <si>
    <t>IE Cl. Normale  (INSERM)</t>
  </si>
  <si>
    <t>CEFF</t>
  </si>
  <si>
    <t>Centre d'Etudes Fiscales et Financières</t>
  </si>
  <si>
    <t>UR 891</t>
  </si>
  <si>
    <t>LAMBERT Thierry</t>
  </si>
  <si>
    <t>199213259B</t>
  </si>
  <si>
    <t xml:space="preserve">Ingénieur d'études  </t>
  </si>
  <si>
    <t>AI (INSERM)</t>
  </si>
  <si>
    <t>CEREGE</t>
  </si>
  <si>
    <t>Centre Européen de Recherche et d’Enseignement des Géosciences de l’Environnement</t>
  </si>
  <si>
    <t>UM 34 - UMR 7330 - UMR_D 161 - UMR_A 1410</t>
  </si>
  <si>
    <t>BELLIER Olivier</t>
  </si>
  <si>
    <t>201220322S</t>
  </si>
  <si>
    <t>Total</t>
  </si>
  <si>
    <t xml:space="preserve">Assistant Ingénieur </t>
  </si>
  <si>
    <t>Ingénieurs (INSERM)</t>
  </si>
  <si>
    <t>CEReSS</t>
  </si>
  <si>
    <t>Centre d’Etudes et de Recherche sur les Services de Santé et la Qualité de Vie</t>
  </si>
  <si>
    <t>UR 3279</t>
  </si>
  <si>
    <t>AUQUIER Pascal</t>
  </si>
  <si>
    <t>200014577Z</t>
  </si>
  <si>
    <t>TR (INSERM)</t>
  </si>
  <si>
    <t>CERGAM</t>
  </si>
  <si>
    <t>Centre d'Etudes et de Recherche en Gestion d'Aix-Marseille</t>
  </si>
  <si>
    <t>UR 4225</t>
  </si>
  <si>
    <t>AUBERT Nicolas</t>
  </si>
  <si>
    <t>200818985F</t>
  </si>
  <si>
    <t>AT (INSERM)</t>
  </si>
  <si>
    <t>CERHIIP</t>
  </si>
  <si>
    <t>Centre d'Etudes et de Recherches d'Histoire des Idées et des Institutions Politiques</t>
  </si>
  <si>
    <t>UR 2186</t>
  </si>
  <si>
    <t>GASPARINI Éric</t>
  </si>
  <si>
    <t>199613778Y</t>
  </si>
  <si>
    <t>DR Cl. Ex (CNRS)</t>
  </si>
  <si>
    <t>CERIMED</t>
  </si>
  <si>
    <t>Centre Européen de Recherche en Imagerie Médicale</t>
  </si>
  <si>
    <t>UAR 2012</t>
  </si>
  <si>
    <t>GUILLET Benjamin</t>
  </si>
  <si>
    <t>201922950T</t>
  </si>
  <si>
    <t>DR 1e Cl. (CNRS)</t>
  </si>
  <si>
    <t>CGGG</t>
  </si>
  <si>
    <t>Centre Gilles Gaston GRANGER</t>
  </si>
  <si>
    <t>UMR 7304</t>
  </si>
  <si>
    <t>TARANTO Pascal</t>
  </si>
  <si>
    <t>201220302V</t>
  </si>
  <si>
    <t>DR 2e Cl. (CNRS)</t>
  </si>
  <si>
    <t>CIELAM</t>
  </si>
  <si>
    <t>Centre Interdisciplinaire d'Etude des Littératures d'Aix-Marseille</t>
  </si>
  <si>
    <t>UR 4235</t>
  </si>
  <si>
    <t>MAZAURIC Catherine</t>
  </si>
  <si>
    <t>200815472M</t>
  </si>
  <si>
    <t>CR HC (CNRS)</t>
  </si>
  <si>
    <t>CIML</t>
  </si>
  <si>
    <t>Centre d'Immunologie de Marseille-Luminy</t>
  </si>
  <si>
    <t>UM 2 - UMR_S 1104 - UMR 7280</t>
  </si>
  <si>
    <t>PIERRE Philippe</t>
  </si>
  <si>
    <t>200017461J</t>
  </si>
  <si>
    <t>CR CN (CNRS)</t>
  </si>
  <si>
    <t>CINaM</t>
  </si>
  <si>
    <t>Centre Interdisciplinaire de Nanoscience de Marseille</t>
  </si>
  <si>
    <t>UMR 7325</t>
  </si>
  <si>
    <t>MÜLLER Pierre</t>
  </si>
  <si>
    <t>201220341M</t>
  </si>
  <si>
    <t>IR Hors Cl. (CNRS)</t>
  </si>
  <si>
    <t>CIPHE</t>
  </si>
  <si>
    <t>Centre d'Immunophénomique</t>
  </si>
  <si>
    <t>UAR 3367 - US 012</t>
  </si>
  <si>
    <t>MALISSEN Bernard</t>
  </si>
  <si>
    <t>201120190C</t>
  </si>
  <si>
    <t>IR 1e Cl. (CNRS)</t>
  </si>
  <si>
    <t>CIRM</t>
  </si>
  <si>
    <t>Centre International de Rencontres Mathématiques</t>
  </si>
  <si>
    <t>UAR 822</t>
  </si>
  <si>
    <t>HUBERT Pascal</t>
  </si>
  <si>
    <t>199220513L</t>
  </si>
  <si>
    <t>IR 2e Cl. (CNRS)</t>
  </si>
  <si>
    <t>CLEO</t>
  </si>
  <si>
    <t>OpenEdition Center</t>
  </si>
  <si>
    <t>UAR 2004</t>
  </si>
  <si>
    <t>PELLEN Marie</t>
  </si>
  <si>
    <t>201420921J</t>
  </si>
  <si>
    <t>IE Hors Cl. (CNRS)</t>
  </si>
  <si>
    <t>CNE</t>
  </si>
  <si>
    <t>Centre Norbert ELIAS</t>
  </si>
  <si>
    <t>UMR 8562</t>
  </si>
  <si>
    <t>MARTIAL Agnès</t>
  </si>
  <si>
    <t>199812890Z</t>
  </si>
  <si>
    <t>IE Cl. Normale (CNRS)</t>
  </si>
  <si>
    <t>CPPM</t>
  </si>
  <si>
    <t>Centre de Physique des Particules de Marseille</t>
  </si>
  <si>
    <t>UMR 7346</t>
  </si>
  <si>
    <t>DIACONU Cristinel</t>
  </si>
  <si>
    <t>201220247K</t>
  </si>
  <si>
    <t>AI (CNRS)</t>
  </si>
  <si>
    <t>CPT</t>
  </si>
  <si>
    <t>Centre de Physique Théorique</t>
  </si>
  <si>
    <t>UMR 7332</t>
  </si>
  <si>
    <t>MARTIN Thierry</t>
  </si>
  <si>
    <t>201220252R</t>
  </si>
  <si>
    <t>Tech Cl. Ex. (CNRS)</t>
  </si>
  <si>
    <t>CRA</t>
  </si>
  <si>
    <t>Centre de Recherches Administratives</t>
  </si>
  <si>
    <t>UR 893</t>
  </si>
  <si>
    <t>LOMBARD Frédéric</t>
  </si>
  <si>
    <t>199213261D</t>
  </si>
  <si>
    <t>Tech Cl. Normale (CNRS)</t>
  </si>
  <si>
    <t>CREDO</t>
  </si>
  <si>
    <t>Centre de recherche et de documentation sur l'Océanie</t>
  </si>
  <si>
    <t>UMR 7308</t>
  </si>
  <si>
    <t>TABANI Marc</t>
  </si>
  <si>
    <t>201220303W</t>
  </si>
  <si>
    <t>ATRP1 (CNRS)</t>
  </si>
  <si>
    <t>CRET-LOG</t>
  </si>
  <si>
    <t>Centre de Recherche sur le Transport et la Logistique</t>
  </si>
  <si>
    <t>UR 881</t>
  </si>
  <si>
    <t>LIVOLSI Laurent</t>
  </si>
  <si>
    <t>199213256Y</t>
  </si>
  <si>
    <t>ATRP2 (CNRS)</t>
  </si>
  <si>
    <t>CRFJ</t>
  </si>
  <si>
    <t>Centre de recherche français de Jérusalem</t>
  </si>
  <si>
    <t>UAR 3132</t>
  </si>
  <si>
    <t>LEMIRE Vincent</t>
  </si>
  <si>
    <t>CRMBM</t>
  </si>
  <si>
    <t>Centre de Résonance Magnétique Biologique et Médicale</t>
  </si>
  <si>
    <t>UMR 7339</t>
  </si>
  <si>
    <t>BERNARD Monique</t>
  </si>
  <si>
    <t>201220246J</t>
  </si>
  <si>
    <t>DICE</t>
  </si>
  <si>
    <t>Droits International, Comparé et Européen</t>
  </si>
  <si>
    <t>UMR 7318</t>
  </si>
  <si>
    <t>STEFANINI Marthe</t>
  </si>
  <si>
    <t>201220257W</t>
  </si>
  <si>
    <t>ECHANGES</t>
  </si>
  <si>
    <t>Equipe sur les cultures et humanités anciennes et nouvelles germaniques et slaves</t>
  </si>
  <si>
    <t>UR 4236</t>
  </si>
  <si>
    <t>BANCAUD Florence</t>
  </si>
  <si>
    <t>200815473N</t>
  </si>
  <si>
    <t>ESPACE</t>
  </si>
  <si>
    <t>Etudes des structures, des processus d'adaptation et des changements de l'espace</t>
  </si>
  <si>
    <t>UMR 7300</t>
  </si>
  <si>
    <t>JOSSELIN Didier</t>
  </si>
  <si>
    <t>201220240C</t>
  </si>
  <si>
    <t>FRESNEL</t>
  </si>
  <si>
    <t>Institut Fresnel</t>
  </si>
  <si>
    <t>UMR 7249</t>
  </si>
  <si>
    <t>BRASSELET Sophie</t>
  </si>
  <si>
    <t>201220335F</t>
  </si>
  <si>
    <t>GREDIAUC</t>
  </si>
  <si>
    <t>Groupe de Recherches et d’Etudes en Droit de l’Immobilier, de l’Aménagement, de l’Urbanisme et de la Construction</t>
  </si>
  <si>
    <t>UR 3786</t>
  </si>
  <si>
    <t>CARPENTIER Elise</t>
  </si>
  <si>
    <t>200415047T</t>
  </si>
  <si>
    <t>Huma-Num</t>
  </si>
  <si>
    <t>Humanités numériques</t>
  </si>
  <si>
    <t>UAR 3598</t>
  </si>
  <si>
    <t>BAUDE Olivier</t>
  </si>
  <si>
    <t>201320910B</t>
  </si>
  <si>
    <t>I2M</t>
  </si>
  <si>
    <t>Institut de Mathématiques de Marseille</t>
  </si>
  <si>
    <t>UMR 7373</t>
  </si>
  <si>
    <t>HAISSINSKY Peter</t>
  </si>
  <si>
    <t>201420768T</t>
  </si>
  <si>
    <t>IBDM</t>
  </si>
  <si>
    <t>Institut de Biologie du Développement de Marseille</t>
  </si>
  <si>
    <t>UMR 7288</t>
  </si>
  <si>
    <t>KODJABACHIAN Laurent</t>
  </si>
  <si>
    <t>201220316K</t>
  </si>
  <si>
    <t>ICR</t>
  </si>
  <si>
    <t>Institut de Chimie Radicalaire</t>
  </si>
  <si>
    <t>UMR 7273</t>
  </si>
  <si>
    <t>GIGMES Didier</t>
  </si>
  <si>
    <t>201220354B</t>
  </si>
  <si>
    <t>IDEMEC</t>
  </si>
  <si>
    <t>Institut d'Ethnologie Méditerranéenne, Européenne et Comparative</t>
  </si>
  <si>
    <t>UMR 7307</t>
  </si>
  <si>
    <t>FLICHE Benoît</t>
  </si>
  <si>
    <t>201220310D</t>
  </si>
  <si>
    <t>IGS</t>
  </si>
  <si>
    <t>Information Génomique &amp; Structurale</t>
  </si>
  <si>
    <t>UMR 7256</t>
  </si>
  <si>
    <t>ABERGEL Chantal</t>
  </si>
  <si>
    <t>201220435P</t>
  </si>
  <si>
    <t>Coût modulation d'enseignement 
(max 96HTD/an JCJC uniquement)</t>
  </si>
  <si>
    <t>IHP</t>
  </si>
  <si>
    <t>Institut d'Histoire de la Philosophie</t>
  </si>
  <si>
    <t>UR 3276</t>
  </si>
  <si>
    <t>PARIENTE BUTTERLIN</t>
  </si>
  <si>
    <t>200014574W</t>
  </si>
  <si>
    <t>Nbre d'année demandé</t>
  </si>
  <si>
    <t>IM2NP</t>
  </si>
  <si>
    <t>Institut des Matériaux, de Microélectronique et des Nanosciences de Provence</t>
  </si>
  <si>
    <t>UMR 7334</t>
  </si>
  <si>
    <t>AUTRAN Jean-Luc</t>
  </si>
  <si>
    <t>201220336G</t>
  </si>
  <si>
    <t>IMAf</t>
  </si>
  <si>
    <t>Institut des Mondes Africains</t>
  </si>
  <si>
    <t>UMR 8171 - UMR_D 243</t>
  </si>
  <si>
    <t>VEZZADINI Elena</t>
  </si>
  <si>
    <t>200212721Y</t>
  </si>
  <si>
    <t>IMBE</t>
  </si>
  <si>
    <t>Institut Méditerranéen de Biodiversité et d'Ecologie marine et continentale</t>
  </si>
  <si>
    <t>UMR 7263 - UMR_D 237</t>
  </si>
  <si>
    <t>FERNANDEZ Catherine</t>
  </si>
  <si>
    <t>201220339K</t>
  </si>
  <si>
    <r>
      <t xml:space="preserve">AUTRES POSTES DE DEPENSES </t>
    </r>
    <r>
      <rPr>
        <b/>
        <i/>
        <sz val="16"/>
        <color theme="0"/>
        <rFont val="Arial"/>
      </rPr>
      <t xml:space="preserve">(compléter uniquement les sous rubriques des postes de dépenses) </t>
    </r>
  </si>
  <si>
    <t>IMSIC</t>
  </si>
  <si>
    <t>Institut Méditerranéen des Sciences de l’Information et de la Communication</t>
  </si>
  <si>
    <t>UR 7492</t>
  </si>
  <si>
    <t>DURAMPART Michel</t>
  </si>
  <si>
    <t>200815499S</t>
  </si>
  <si>
    <t>INMED</t>
  </si>
  <si>
    <t>Institut de Neurobiologie de la Méditerranée</t>
  </si>
  <si>
    <t>UMR_S 1249</t>
  </si>
  <si>
    <t>COSSART Rosa</t>
  </si>
  <si>
    <t>200819256A</t>
  </si>
  <si>
    <t>Instruments et matériels</t>
  </si>
  <si>
    <t>Commentaires/Observations</t>
  </si>
  <si>
    <t xml:space="preserve">Frais généraux non forfaitisés </t>
  </si>
  <si>
    <t>INP</t>
  </si>
  <si>
    <t>Institut Neurophysiopathologie</t>
  </si>
  <si>
    <t>UMR 7051</t>
  </si>
  <si>
    <t>KHRESTCHATISKY Michel</t>
  </si>
  <si>
    <t>201220266F</t>
  </si>
  <si>
    <t>Equipements</t>
  </si>
  <si>
    <t>Frais de missions</t>
  </si>
  <si>
    <t>INS</t>
  </si>
  <si>
    <t>Institut de Neurosciences des Systèmes</t>
  </si>
  <si>
    <t>UMR_S 1106</t>
  </si>
  <si>
    <t>JIRSA Viktor</t>
  </si>
  <si>
    <t>201220181N</t>
  </si>
  <si>
    <t>Consommables "scientifiques"</t>
  </si>
  <si>
    <t>Frais de réception</t>
  </si>
  <si>
    <t>INT</t>
  </si>
  <si>
    <t>Institut des Neurosciences de la Timone</t>
  </si>
  <si>
    <t>UMR 7289</t>
  </si>
  <si>
    <t>MASSON Guillaume</t>
  </si>
  <si>
    <t>201220346T</t>
  </si>
  <si>
    <t>Location de matériels</t>
  </si>
  <si>
    <t>Participation/organisation de colloques</t>
  </si>
  <si>
    <t>IRAA</t>
  </si>
  <si>
    <t>Institut de Recherche sur l'Architecture Antique</t>
  </si>
  <si>
    <t>UAR 3155</t>
  </si>
  <si>
    <t>QUANTIN François</t>
  </si>
  <si>
    <t>200817680M</t>
  </si>
  <si>
    <t>Frais de maintenance, révisions, entretiens</t>
  </si>
  <si>
    <t>Organisation de manifestations au titre de la science ouverte</t>
  </si>
  <si>
    <t>IrAsia</t>
  </si>
  <si>
    <t>Institut de Recherches Asiatiques</t>
  </si>
  <si>
    <t>UMR 7306</t>
  </si>
  <si>
    <t>NGUYEN Thi Phuong Ngoc</t>
  </si>
  <si>
    <t>201220304X</t>
  </si>
  <si>
    <t>Frais d'adaptation et d'évolution d'un matériel existant</t>
  </si>
  <si>
    <t>…..</t>
  </si>
  <si>
    <t>IREMAM</t>
  </si>
  <si>
    <t>Institut de Recherches et d'Etudes sur les Mondes Arabes et Musulmans</t>
  </si>
  <si>
    <t>UMR 7310</t>
  </si>
  <si>
    <t>JACQUEMOND Richard</t>
  </si>
  <si>
    <t>201220307A</t>
  </si>
  <si>
    <t>Achat au titre de la facturation interne</t>
  </si>
  <si>
    <t>IRMC</t>
  </si>
  <si>
    <t>Institut de recherche sur le Maghreb contemporain</t>
  </si>
  <si>
    <t>UAR 3077</t>
  </si>
  <si>
    <t>SAAIDIA Oissila</t>
  </si>
  <si>
    <t>IRPHE</t>
  </si>
  <si>
    <t>Institut de Recherche sur les Phénomènes Hors Equilibre</t>
  </si>
  <si>
    <t>UMR 7342</t>
  </si>
  <si>
    <t>LE DIZÉS Stéphane</t>
  </si>
  <si>
    <t>201220273N</t>
  </si>
  <si>
    <t>ISM</t>
  </si>
  <si>
    <t>Institut des Sciences du Mouvement - Etienne Jules Marey</t>
  </si>
  <si>
    <t>UMR 7287</t>
  </si>
  <si>
    <t>PITHIOUX Martine</t>
  </si>
  <si>
    <t>201220320P</t>
  </si>
  <si>
    <t>iSm2</t>
  </si>
  <si>
    <t>Institut des Sciences Moléculaires de Marseille</t>
  </si>
  <si>
    <t>UMR 7313</t>
  </si>
  <si>
    <t>RODRIGUEZ Jean</t>
  </si>
  <si>
    <t>201220334E</t>
  </si>
  <si>
    <t>IUSTI</t>
  </si>
  <si>
    <t>Institut Universitaire des Systèmes Thermiques Industriels</t>
  </si>
  <si>
    <t>UMR 7343</t>
  </si>
  <si>
    <t>POULIQUEN Olivier</t>
  </si>
  <si>
    <t>201220275R</t>
  </si>
  <si>
    <t>LA3M</t>
  </si>
  <si>
    <t>Laboratoire d'Archéologie Médiévale et Moderne en Méditerranée</t>
  </si>
  <si>
    <t>UMR 7298</t>
  </si>
  <si>
    <t>MAILLOUX Anne</t>
  </si>
  <si>
    <t>201220308B</t>
  </si>
  <si>
    <t>LAI</t>
  </si>
  <si>
    <t>Adhésion et Inflammation</t>
  </si>
  <si>
    <t>UM 61 - UMR_S 1067 - UMR 7333</t>
  </si>
  <si>
    <t>THEODOLY Olivier</t>
  </si>
  <si>
    <t>200817464C</t>
  </si>
  <si>
    <t>LAM</t>
  </si>
  <si>
    <t>Laboratoire d’Astrophysique de Marseille</t>
  </si>
  <si>
    <t>UMR 7326</t>
  </si>
  <si>
    <t>BEUZIT Jean-Luc</t>
  </si>
  <si>
    <t>201220274P</t>
  </si>
  <si>
    <t>Règlementation Financière: Tout achat d’un bien dont la valeur unitaire est supérieure à 800 € HT est considéré comme de l’équipement (400 €HT pour les équipements informatiques)</t>
  </si>
  <si>
    <t>Ce poste comprend les dépenses  liées aux missions (hébergement, trajet, restauration), participation et organisation de colloques, frais de réception,</t>
  </si>
  <si>
    <t>LAMPEA</t>
  </si>
  <si>
    <t>Laboratoire Méditerranéen de Préhistoire Europe-Afrique</t>
  </si>
  <si>
    <t>UMR 7269</t>
  </si>
  <si>
    <t>HERRSCHER Estelle</t>
  </si>
  <si>
    <t>201220306Z</t>
  </si>
  <si>
    <t>LBA</t>
  </si>
  <si>
    <t>Laboratoire de Biomécanique Appliquée</t>
  </si>
  <si>
    <t>UMR_T 24</t>
  </si>
  <si>
    <t>ARNOUX Pierre-Jean</t>
  </si>
  <si>
    <t>200017663D</t>
  </si>
  <si>
    <t xml:space="preserve">Prestations et droits de PI </t>
  </si>
  <si>
    <t>Bâtiment et terrains</t>
  </si>
  <si>
    <t>LCB</t>
  </si>
  <si>
    <t>Laboratoire de Chimie Bactérienne</t>
  </si>
  <si>
    <t>UMR 7283</t>
  </si>
  <si>
    <t>MIGNOT Tam</t>
  </si>
  <si>
    <t>201220357E</t>
  </si>
  <si>
    <t>Frais de publication</t>
  </si>
  <si>
    <t xml:space="preserve">Location de locaux scientifiques </t>
  </si>
  <si>
    <t>LCE</t>
  </si>
  <si>
    <t>Laboratoire de Chimie de l'Environnement</t>
  </si>
  <si>
    <t>UMR 7376</t>
  </si>
  <si>
    <t>WORTHAM Henri</t>
  </si>
  <si>
    <t>201220353A</t>
  </si>
  <si>
    <t>Traduction, transcription, numérisation, reprographie</t>
  </si>
  <si>
    <t>LDPSC</t>
  </si>
  <si>
    <t>Laboratoire de Droit Privé et de Sciences Criminelles</t>
  </si>
  <si>
    <t>UR 4690</t>
  </si>
  <si>
    <t>EGEA Vincent</t>
  </si>
  <si>
    <t>201220364M</t>
  </si>
  <si>
    <t>Prestations de service : études techniques, analyses, essais…</t>
  </si>
  <si>
    <t>LERMA</t>
  </si>
  <si>
    <t>Laboratoire d'Etude et de Recherche sur le Monde Anglophone</t>
  </si>
  <si>
    <t>UR 853</t>
  </si>
  <si>
    <t>LEFAIT Sébastien</t>
  </si>
  <si>
    <t>199213252U</t>
  </si>
  <si>
    <t>- au titre de la prestation interne (plateformes AMU Tarification TAPLA, repro..)</t>
  </si>
  <si>
    <t>LESA</t>
  </si>
  <si>
    <t>Laboratoire d'Etudes en Sciences des Arts</t>
  </si>
  <si>
    <t>UR 3274</t>
  </si>
  <si>
    <t>DURAFOUR Jean-Michel</t>
  </si>
  <si>
    <t>200014572U</t>
  </si>
  <si>
    <t>- au titre de la prestation entre partenaire du projet</t>
  </si>
  <si>
    <t>LEST</t>
  </si>
  <si>
    <t>Laboratoire d'Economie et de Sociologie du Travail</t>
  </si>
  <si>
    <t>UMR 7317</t>
  </si>
  <si>
    <t>BERTHET Thierry</t>
  </si>
  <si>
    <t>201220323T</t>
  </si>
  <si>
    <t>- au titre de la prestation externe hors partenaire du projet</t>
  </si>
  <si>
    <t>LID2MS</t>
  </si>
  <si>
    <t>Laboratoire Interdisciplinaire de Droit des Médias et des Mutations Sociales</t>
  </si>
  <si>
    <t>UR 4328</t>
  </si>
  <si>
    <t>ISAR Hervé</t>
  </si>
  <si>
    <t>200815558F</t>
  </si>
  <si>
    <t>- au titre de la science ouverte</t>
  </si>
  <si>
    <t>LIEU</t>
  </si>
  <si>
    <t>Laboratoire Interdisciplinaire Environnement Urbanisme</t>
  </si>
  <si>
    <t>UR 889</t>
  </si>
  <si>
    <t>DUBOIS Jérôme</t>
  </si>
  <si>
    <t>199213258A</t>
  </si>
  <si>
    <t>LIIE</t>
  </si>
  <si>
    <t>Laboratoire d'Imagerie Interventionnelle Expérimentale</t>
  </si>
  <si>
    <t>UR 4264</t>
  </si>
  <si>
    <t>VIDAL Vincent</t>
  </si>
  <si>
    <t>200815501U</t>
  </si>
  <si>
    <t>LIS</t>
  </si>
  <si>
    <t>Laboratoire d’Informatique et Systèmes</t>
  </si>
  <si>
    <t>UMR 7020</t>
  </si>
  <si>
    <t>BECHET Frédéric</t>
  </si>
  <si>
    <t>201822714R</t>
  </si>
  <si>
    <t>LISM</t>
  </si>
  <si>
    <t>Laboratoire d'Ingénierie des Systèmes Macromoléculaires</t>
  </si>
  <si>
    <t>UMR 7255</t>
  </si>
  <si>
    <t>STURGIS James</t>
  </si>
  <si>
    <t>201220358F</t>
  </si>
  <si>
    <t>LMA</t>
  </si>
  <si>
    <t>Laboratoire de Mécanique et d’Acoustique</t>
  </si>
  <si>
    <t>UMR 7031</t>
  </si>
  <si>
    <t>EYHERAMENDY Dominique</t>
  </si>
  <si>
    <t>199617659S</t>
  </si>
  <si>
    <r>
      <t xml:space="preserve">Le porteur peut faire exécuter des prestations par des tiers extérieurs au Projet. Le </t>
    </r>
    <r>
      <rPr>
        <b/>
        <u/>
        <sz val="11"/>
        <color rgb="FF7030A0"/>
        <rFont val="Calibri"/>
      </rPr>
      <t>coût de ces prestations</t>
    </r>
    <r>
      <rPr>
        <b/>
        <sz val="11"/>
        <color rgb="FF7030A0"/>
        <rFont val="Calibri"/>
      </rPr>
      <t xml:space="preserve"> doit rester </t>
    </r>
    <r>
      <rPr>
        <b/>
        <u/>
        <sz val="11"/>
        <color rgb="FF7030A0"/>
        <rFont val="Calibri"/>
      </rPr>
      <t>inférieur ou égal à 50 %</t>
    </r>
    <r>
      <rPr>
        <b/>
        <sz val="11"/>
        <color rgb="FF7030A0"/>
        <rFont val="Calibri"/>
      </rPr>
      <t xml:space="preserve"> du coût global entrant dans l’assiette de l’aide.</t>
    </r>
  </si>
  <si>
    <t>LNC</t>
  </si>
  <si>
    <t>Laboratoire de Neuroscience Cognitive</t>
  </si>
  <si>
    <t>UMR 7291</t>
  </si>
  <si>
    <t>HASBROUCQ Thierry</t>
  </si>
  <si>
    <t>201220268H</t>
  </si>
  <si>
    <t>LP3</t>
  </si>
  <si>
    <t>Laboratoire Lasers Plasmas et Procédés Photoniques</t>
  </si>
  <si>
    <t>UMR 7341</t>
  </si>
  <si>
    <t>UTEZA Olivier</t>
  </si>
  <si>
    <t>201220258X</t>
  </si>
  <si>
    <t>LPC</t>
  </si>
  <si>
    <t>Laboratoire de Psychologie Cognitive</t>
  </si>
  <si>
    <t>UMR 7290</t>
  </si>
  <si>
    <t>ZIEGLER Johannes</t>
  </si>
  <si>
    <t>201220328Y</t>
  </si>
  <si>
    <t>LPCPP</t>
  </si>
  <si>
    <t>Laboratoire de Psychologie Clinique, de Psychopathologie et de Psychanalyse</t>
  </si>
  <si>
    <t>UR 3278</t>
  </si>
  <si>
    <t>BOUTEYRE Evelyne</t>
  </si>
  <si>
    <t>200014576Y</t>
  </si>
  <si>
    <t>LPED</t>
  </si>
  <si>
    <t>Laboratoire Population-Environnement-Développement</t>
  </si>
  <si>
    <t>UMR_D 151</t>
  </si>
  <si>
    <t>GASTINEAU Bénédicte</t>
  </si>
  <si>
    <t>200217423J</t>
  </si>
  <si>
    <t>LPL</t>
  </si>
  <si>
    <t>Laboratoire Parole et Langage</t>
  </si>
  <si>
    <t>UMR 7309</t>
  </si>
  <si>
    <t>PRÉVOT Laurent</t>
  </si>
  <si>
    <t>201220301U</t>
  </si>
  <si>
    <t>LPS</t>
  </si>
  <si>
    <t>Laboratoire de Psychologie Sociale</t>
  </si>
  <si>
    <t>UR 849</t>
  </si>
  <si>
    <t>FOINTIAT Valérie</t>
  </si>
  <si>
    <t>199213249R</t>
  </si>
  <si>
    <t>LTD</t>
  </si>
  <si>
    <t>Laboratoire de Théorie du Droit</t>
  </si>
  <si>
    <t>UR 892</t>
  </si>
  <si>
    <t>ROUVIERE Frédéric</t>
  </si>
  <si>
    <t>199213260C</t>
  </si>
  <si>
    <t>M2P2</t>
  </si>
  <si>
    <t>Laboratoire de Mécanique, Modélisation et Procédés Propres</t>
  </si>
  <si>
    <t>UMR 7340</t>
  </si>
  <si>
    <t>SAGAUT Pierre</t>
  </si>
  <si>
    <t>201220330A</t>
  </si>
  <si>
    <t>MADIREL</t>
  </si>
  <si>
    <t>Matériaux Divisés, Interfaces, Réactivité, Électrochimie</t>
  </si>
  <si>
    <t>UMR 7246</t>
  </si>
  <si>
    <t>DENOYEL Renaud</t>
  </si>
  <si>
    <t>201220355C</t>
  </si>
  <si>
    <t>MAP</t>
  </si>
  <si>
    <t>Maison Asie Pacifique</t>
  </si>
  <si>
    <t>UAR 1885</t>
  </si>
  <si>
    <t>BERTAUX-PICHARD Louise</t>
  </si>
  <si>
    <t>200410852H</t>
  </si>
  <si>
    <t>MCT</t>
  </si>
  <si>
    <t>Membranes et Cibles Thérapeutiques</t>
  </si>
  <si>
    <t>UMR_MD 1 - UMR_S1261</t>
  </si>
  <si>
    <t>BOLLA Jean-Michel</t>
  </si>
  <si>
    <t>200617429Y</t>
  </si>
  <si>
    <t>MEPHI</t>
  </si>
  <si>
    <t>Microbes Evolution Phylogénie et Infections</t>
  </si>
  <si>
    <t>UMR_D 258</t>
  </si>
  <si>
    <t>LAGIER Jean-Christophe</t>
  </si>
  <si>
    <t>201822835X</t>
  </si>
  <si>
    <t>MESOPOLHIS</t>
  </si>
  <si>
    <t>Centre Méditerranéen de Sociologie, de Sciences Politique et d'Histoire</t>
  </si>
  <si>
    <t>UMR 7064</t>
  </si>
  <si>
    <t>BERNARDOT Marc</t>
  </si>
  <si>
    <t>201220309C</t>
  </si>
  <si>
    <t>SYNTHESE DES DONNEES (calcul automatique - ne rien saisir)</t>
  </si>
  <si>
    <t>MIO</t>
  </si>
  <si>
    <t>Institut Méditerranéen d'Océanologie</t>
  </si>
  <si>
    <t>UM 110 - UMR 7294 - UMR_D 235</t>
  </si>
  <si>
    <t>MICHOTEY Valérie</t>
  </si>
  <si>
    <t>201220349W</t>
  </si>
  <si>
    <t>MMG</t>
  </si>
  <si>
    <t>Centre de Génétique Médicale de Marseille (Marseille Medical Genetics)</t>
  </si>
  <si>
    <t>UMR_S 1251</t>
  </si>
  <si>
    <t>LEVY Nicolas</t>
  </si>
  <si>
    <t>200816536U</t>
  </si>
  <si>
    <t>Acronyme :</t>
  </si>
  <si>
    <t>MMSH</t>
  </si>
  <si>
    <t>Maison Méditerranéenne des Sciences de l'Homme</t>
  </si>
  <si>
    <t>UAR 3125</t>
  </si>
  <si>
    <t>BOUFFIER Sophie</t>
  </si>
  <si>
    <t>200817679L</t>
  </si>
  <si>
    <t>MPRC</t>
  </si>
  <si>
    <t>Mediterranean Primate Research Center</t>
  </si>
  <si>
    <t>UAR 3537</t>
  </si>
  <si>
    <t>201321813H</t>
  </si>
  <si>
    <t>MSC</t>
  </si>
  <si>
    <t>Management-Sport-Cancer</t>
  </si>
  <si>
    <t>UR 4670</t>
  </si>
  <si>
    <t>VIENS Patrice</t>
  </si>
  <si>
    <t>201220325V</t>
  </si>
  <si>
    <t>PIIM</t>
  </si>
  <si>
    <t>Physique des Interactions Ioniques et Moléculaires</t>
  </si>
  <si>
    <t>UMR 7345</t>
  </si>
  <si>
    <t>CALISTI Annette</t>
  </si>
  <si>
    <t>201220272M</t>
  </si>
  <si>
    <t>Postes de dépenses</t>
  </si>
  <si>
    <t>Personnels Permanents</t>
  </si>
  <si>
    <t>Personnels Non permanents</t>
  </si>
  <si>
    <t>Bâtiments et terrains</t>
  </si>
  <si>
    <t>Prestations de services (DPI)</t>
  </si>
  <si>
    <t xml:space="preserve">Frais généraux </t>
  </si>
  <si>
    <t>Totaux</t>
  </si>
  <si>
    <t>PRISM</t>
  </si>
  <si>
    <t>Perceptions, Représentations, Image, Son, Musique</t>
  </si>
  <si>
    <t>UMR 7061</t>
  </si>
  <si>
    <t>KRONLAND-MARTINET Richard</t>
  </si>
  <si>
    <t>201722348X</t>
  </si>
  <si>
    <t>Avec financement
ANR demandé</t>
  </si>
  <si>
    <t>Sans financement 
ANR demandé</t>
  </si>
  <si>
    <t>PSYCLE</t>
  </si>
  <si>
    <t>Recherche en Psychologie de la Connaissance, du Langage et de l'Emotion</t>
  </si>
  <si>
    <t>UR 3273</t>
  </si>
  <si>
    <t>BONNARDEL Nathalie</t>
  </si>
  <si>
    <t>200014571T</t>
  </si>
  <si>
    <t>cout</t>
  </si>
  <si>
    <t>pers.mois</t>
  </si>
  <si>
    <t>PYTHEAS</t>
  </si>
  <si>
    <t>Observatoire des Sciences de l'Univers Institut PYTHEAS</t>
  </si>
  <si>
    <t>UAR 3470</t>
  </si>
  <si>
    <t>THOUVENY Nicolas</t>
  </si>
  <si>
    <t>201220900V</t>
  </si>
  <si>
    <t>RECOVER</t>
  </si>
  <si>
    <t>Risques, Ecosystèmes, Vulnérabilité, Environnement, Résilience</t>
  </si>
  <si>
    <t>JAPPIOT Marielle</t>
  </si>
  <si>
    <t>201521789Y</t>
  </si>
  <si>
    <t>SESSTIM</t>
  </si>
  <si>
    <t>Sciences Economiques et Sociales de la Santé et Traitement de l'Information Médicale</t>
  </si>
  <si>
    <t>UMR_S 1252 - UMR_D 259</t>
  </si>
  <si>
    <t>GIORGI Roch</t>
  </si>
  <si>
    <t>200817366W</t>
  </si>
  <si>
    <t xml:space="preserve"> Frais de gestion et de structure</t>
  </si>
  <si>
    <t>Coût déclaré (€)</t>
  </si>
  <si>
    <t>TAGC</t>
  </si>
  <si>
    <t>Théories et approches de la complexité génomique</t>
  </si>
  <si>
    <t>UMR_S 1090</t>
  </si>
  <si>
    <t>RIHET Pascal</t>
  </si>
  <si>
    <t>201220169A</t>
  </si>
  <si>
    <t>Frais de tutelle 10,50 %</t>
  </si>
  <si>
    <t>TDMAM</t>
  </si>
  <si>
    <t>Textes et documents de la Méditerranée antique et médiévale (Centre Paul Albert Février)</t>
  </si>
  <si>
    <t>UMR 7297</t>
  </si>
  <si>
    <t>CAIRE Emmanuèle</t>
  </si>
  <si>
    <t>201220312F</t>
  </si>
  <si>
    <t>Frais de structure de recherche 2,50 %</t>
  </si>
  <si>
    <t>Assiette (€)</t>
  </si>
  <si>
    <t>TELEMMe</t>
  </si>
  <si>
    <t>Temps, Espaces, Langages, Europe Méridionale, Méditerranée</t>
  </si>
  <si>
    <t>UMR 7303</t>
  </si>
  <si>
    <t>DAUMALIN Xavier</t>
  </si>
  <si>
    <t>201220311E</t>
  </si>
  <si>
    <t>UNIS</t>
  </si>
  <si>
    <t>Unité de Neurobiologie des canaux ioniques  et de la Synapse</t>
  </si>
  <si>
    <t>UMR_S 1072</t>
  </si>
  <si>
    <t>DEBANNE Dominique</t>
  </si>
  <si>
    <t>201220156L</t>
  </si>
  <si>
    <t xml:space="preserve">Total des frais </t>
  </si>
  <si>
    <t>Taux d'aide demandé (%)</t>
  </si>
  <si>
    <t>UVE</t>
  </si>
  <si>
    <t>Unité des Virus Emergents</t>
  </si>
  <si>
    <t>UMR_D 190 UMR_S 1207</t>
  </si>
  <si>
    <t>De LAMBALLERIE  Xavier</t>
  </si>
  <si>
    <t>200817677J</t>
  </si>
  <si>
    <t>VITROME</t>
  </si>
  <si>
    <t>Vecteurs – Infections TROpicales et Mediterranéenne</t>
  </si>
  <si>
    <t>UMR_D 257 - UMR_MD 4</t>
  </si>
  <si>
    <t>PAROLA Philippe</t>
  </si>
  <si>
    <t>201822675Y</t>
  </si>
  <si>
    <t xml:space="preserve">Aide demandée </t>
  </si>
  <si>
    <t>dont</t>
  </si>
  <si>
    <t>au titre de la facturation interne sur la totalité du projet</t>
  </si>
  <si>
    <t xml:space="preserve">au titre de la facture entre partenaires sur la totalité du projet </t>
  </si>
  <si>
    <t>au titre de la prestation de service (DPI)</t>
  </si>
  <si>
    <t>Unité de recherche</t>
  </si>
  <si>
    <t>Responsable scientifique :</t>
  </si>
  <si>
    <t xml:space="preserve">Instrument de financement </t>
  </si>
  <si>
    <r>
      <t xml:space="preserve">Annexe financière détaillée
</t>
    </r>
    <r>
      <rPr>
        <sz val="16"/>
        <color theme="1"/>
        <rFont val="Calibri"/>
        <scheme val="minor"/>
      </rPr>
      <t>à saisir à l'identique dans IRIS</t>
    </r>
  </si>
  <si>
    <t xml:space="preserve">Personnels </t>
  </si>
  <si>
    <t>(pers.mois)</t>
  </si>
  <si>
    <t>(€)</t>
  </si>
  <si>
    <t>Permanents</t>
  </si>
  <si>
    <t xml:space="preserve"> Non permanents</t>
  </si>
  <si>
    <r>
      <rPr>
        <u/>
        <sz val="10"/>
        <rFont val="Calibri"/>
        <scheme val="minor"/>
      </rPr>
      <t>Sans</t>
    </r>
    <r>
      <rPr>
        <sz val="10"/>
        <rFont val="Calibri"/>
        <scheme val="minor"/>
      </rPr>
      <t xml:space="preserve"> financement</t>
    </r>
  </si>
  <si>
    <r>
      <rPr>
        <u/>
        <sz val="10"/>
        <rFont val="Calibri"/>
        <scheme val="minor"/>
      </rPr>
      <t xml:space="preserve">Avec </t>
    </r>
    <r>
      <rPr>
        <sz val="10"/>
        <rFont val="Calibri"/>
        <scheme val="minor"/>
      </rPr>
      <t>financement</t>
    </r>
  </si>
  <si>
    <t xml:space="preserve">Décharge d'enseignement </t>
  </si>
  <si>
    <t>Autres postes</t>
  </si>
  <si>
    <t>Instruments et matériels :</t>
  </si>
  <si>
    <t>Bâtiments et terrains :</t>
  </si>
  <si>
    <t>Prestations et droits de PI :</t>
  </si>
  <si>
    <t>Frais généraux non forfaitisés :</t>
  </si>
  <si>
    <t>Total Hors frais :</t>
  </si>
  <si>
    <t xml:space="preserve"> Frais d'environnement</t>
  </si>
  <si>
    <t>(%)</t>
  </si>
  <si>
    <t>Tutelle :</t>
  </si>
  <si>
    <t>Structure de recherche :</t>
  </si>
  <si>
    <t>Total frais :</t>
  </si>
  <si>
    <t>Assiette :</t>
  </si>
  <si>
    <t>Taux d'aide demandé (100% max) :</t>
  </si>
  <si>
    <t>Aide demandée :</t>
  </si>
  <si>
    <t>Coût déclaré :</t>
  </si>
  <si>
    <t>dont, sur la totalité du projet</t>
  </si>
  <si>
    <t>au titre de la facturation interne :</t>
  </si>
  <si>
    <t>au titre de la facture entre partenaires :</t>
  </si>
  <si>
    <t>au titre de la science ouverte :</t>
  </si>
  <si>
    <t>% des dépenses de prestations de services et droits de PI par rapport à l'aide demandée :</t>
  </si>
  <si>
    <t>Contacts DRV de Campus</t>
  </si>
  <si>
    <t>FONCTION</t>
  </si>
  <si>
    <t>NOM/PRENOM</t>
  </si>
  <si>
    <t>CONTACT</t>
  </si>
  <si>
    <t>PRC, PRCE, PRME</t>
  </si>
  <si>
    <t>Chargé d’affaires juriste contrats et Propriété intellectuelle</t>
  </si>
  <si>
    <t>BALANCHE Emma (Campus Centre)</t>
  </si>
  <si>
    <t>emma.balanche@univ-amu.fr</t>
  </si>
  <si>
    <t>JASMIN Mathilde et BERIOU Stéphane</t>
  </si>
  <si>
    <t>mathilde.jasmin@univ-amu.fr</t>
  </si>
  <si>
    <t>(Campus Timone)</t>
  </si>
  <si>
    <t>stephane.beriou@univ-amu.fr</t>
  </si>
  <si>
    <t xml:space="preserve">TRUPHEMES-ADELLACH Nathalie </t>
  </si>
  <si>
    <t>nathalie.truphemes@uni-amu.fr</t>
  </si>
  <si>
    <t>(Campus Luminy)</t>
  </si>
  <si>
    <t>RENAULD Goéry</t>
  </si>
  <si>
    <t>goery.renauld@univ-amu.fr</t>
  </si>
  <si>
    <t>(Campus Etoile)</t>
  </si>
  <si>
    <t>KOROBEINIK Marie</t>
  </si>
  <si>
    <t>marie.korobeinik@univ-amu.fr</t>
  </si>
  <si>
    <t>(Campus Aix)</t>
  </si>
  <si>
    <t>PRCI, JCJC</t>
  </si>
  <si>
    <t>Chargée d'affaires Programmes internationaux et</t>
  </si>
  <si>
    <t>NIOX Magali</t>
  </si>
  <si>
    <t>magali.niox@univ-amu.fr</t>
  </si>
  <si>
    <r>
      <t>européens (hors HEUR)</t>
    </r>
    <r>
      <rPr>
        <i/>
        <sz val="9"/>
        <color indexed="64"/>
        <rFont val="Calibri"/>
      </rPr>
      <t xml:space="preserve">  </t>
    </r>
  </si>
  <si>
    <t>(Tous Campus)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</si>
</sst>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43" formatCode="_-* #,##0.00\ _€_-;\-* #,##0.00\ _€_-;_-* &quot;-&quot;??\ _€_-;_-@_-"/>
    <numFmt numFmtId="164" formatCode="#,##0.0000"/>
    <numFmt numFmtId="165" formatCode="#,##0.00\ &quot;€&quot;"/>
    <numFmt numFmtId="166" formatCode="0.0"/>
    <numFmt numFmtId="167" formatCode="#,##0.0"/>
  </numFmts>
  <fonts count="97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0"/>
      <name val="Arial"/>
    </font>
    <font>
      <b/>
      <sz val="22"/>
      <color theme="0"/>
      <name val="Arial"/>
    </font>
    <font>
      <sz val="12"/>
      <color theme="1"/>
      <name val="Calibri"/>
      <scheme val="minor"/>
    </font>
    <font>
      <b/>
      <sz val="12"/>
      <color theme="0"/>
      <name val="Arial"/>
    </font>
    <font>
      <sz val="12"/>
      <name val="Arial"/>
    </font>
    <font>
      <sz val="12"/>
      <name val="Arial Narrow"/>
    </font>
    <font>
      <b/>
      <sz val="12"/>
      <color rgb="FF7030A0"/>
      <name val="Arial"/>
    </font>
    <font>
      <sz val="12"/>
      <color theme="1"/>
      <name val="Arial"/>
    </font>
    <font>
      <u/>
      <sz val="12"/>
      <color theme="10"/>
      <name val="Arial"/>
    </font>
    <font>
      <b/>
      <sz val="24"/>
      <color theme="0"/>
      <name val="Calibri"/>
      <scheme val="minor"/>
    </font>
    <font>
      <sz val="11"/>
      <color theme="0"/>
      <name val="Calibri"/>
      <scheme val="minor"/>
    </font>
    <font>
      <sz val="11"/>
      <color theme="1"/>
      <name val="Wingdings"/>
    </font>
    <font>
      <u/>
      <sz val="18"/>
      <color theme="4" tint="-0.249977111117893"/>
      <name val="Calibri"/>
      <scheme val="minor"/>
    </font>
    <font>
      <sz val="20"/>
      <color theme="1"/>
      <name val="Calibri"/>
      <scheme val="minor"/>
    </font>
    <font>
      <u/>
      <sz val="18"/>
      <color theme="10"/>
      <name val="Calibri"/>
      <scheme val="minor"/>
    </font>
    <font>
      <u/>
      <sz val="18"/>
      <color theme="8"/>
      <name val="Calibri"/>
      <scheme val="minor"/>
    </font>
    <font>
      <u/>
      <sz val="20"/>
      <color theme="10"/>
      <name val="Calibri"/>
      <scheme val="minor"/>
    </font>
    <font>
      <b/>
      <sz val="14"/>
      <color rgb="FF7030A0"/>
      <name val="Calibri"/>
      <scheme val="minor"/>
    </font>
    <font>
      <b/>
      <i/>
      <sz val="12"/>
      <color rgb="FF0070C0"/>
      <name val="Arial"/>
    </font>
    <font>
      <b/>
      <sz val="10"/>
      <color theme="0"/>
      <name val="Arial"/>
    </font>
    <font>
      <sz val="10"/>
      <name val="Arial Narrow"/>
    </font>
    <font>
      <b/>
      <sz val="9"/>
      <name val="Arial Narrow"/>
    </font>
    <font>
      <b/>
      <i/>
      <sz val="11"/>
      <color rgb="FF0070C0"/>
      <name val="Arial"/>
    </font>
    <font>
      <b/>
      <sz val="10"/>
      <name val="Arial"/>
    </font>
    <font>
      <b/>
      <sz val="11"/>
      <name val="Arial Narrow"/>
    </font>
    <font>
      <b/>
      <sz val="12"/>
      <color theme="3"/>
      <name val="Arial"/>
    </font>
    <font>
      <b/>
      <sz val="12"/>
      <color theme="3"/>
      <name val="Arial Narrow"/>
    </font>
    <font>
      <b/>
      <sz val="12"/>
      <color indexed="2"/>
      <name val="Arial"/>
    </font>
    <font>
      <b/>
      <sz val="10"/>
      <name val="Arial Narrow"/>
    </font>
    <font>
      <b/>
      <sz val="12"/>
      <color indexed="64"/>
      <name val="Arial"/>
    </font>
    <font>
      <b/>
      <sz val="11"/>
      <color rgb="FF7030A0"/>
      <name val="Calibri"/>
      <scheme val="minor"/>
    </font>
    <font>
      <sz val="9"/>
      <name val="Arial"/>
    </font>
    <font>
      <sz val="8"/>
      <color indexed="64"/>
      <name val="Verdana"/>
    </font>
    <font>
      <b/>
      <sz val="16"/>
      <color theme="0"/>
      <name val="Arial"/>
    </font>
    <font>
      <b/>
      <sz val="9"/>
      <name val="Arial"/>
    </font>
    <font>
      <b/>
      <sz val="10"/>
      <color rgb="FF7030A0"/>
      <name val="Calibri"/>
      <scheme val="minor"/>
    </font>
    <font>
      <b/>
      <sz val="16"/>
      <name val="Arial"/>
    </font>
    <font>
      <sz val="11"/>
      <name val="Arial Narrow"/>
    </font>
    <font>
      <b/>
      <sz val="11"/>
      <color theme="0"/>
      <name val="Arial"/>
    </font>
    <font>
      <b/>
      <sz val="9"/>
      <color indexed="2"/>
      <name val="Arial"/>
    </font>
    <font>
      <b/>
      <sz val="10"/>
      <color indexed="2"/>
      <name val="Arial"/>
    </font>
    <font>
      <sz val="10"/>
      <color theme="3"/>
      <name val="Arial"/>
    </font>
    <font>
      <b/>
      <sz val="9"/>
      <color theme="1"/>
      <name val="Cambria"/>
    </font>
    <font>
      <sz val="9"/>
      <color theme="1"/>
      <name val="Cambria"/>
    </font>
    <font>
      <sz val="8"/>
      <color indexed="2"/>
      <name val="Verdana"/>
    </font>
    <font>
      <sz val="9"/>
      <color rgb="FF0070C0"/>
      <name val="Arial"/>
    </font>
    <font>
      <sz val="9"/>
      <color indexed="2"/>
      <name val="Arial"/>
    </font>
    <font>
      <i/>
      <sz val="9"/>
      <name val="Arial"/>
    </font>
    <font>
      <sz val="12"/>
      <color indexed="2"/>
      <name val="Arial"/>
    </font>
    <font>
      <sz val="9"/>
      <color theme="6" tint="0.59999389629810485"/>
      <name val="Arial"/>
    </font>
    <font>
      <sz val="8"/>
      <name val="Arial"/>
    </font>
    <font>
      <b/>
      <sz val="14"/>
      <color theme="0"/>
      <name val="Arial"/>
    </font>
    <font>
      <b/>
      <sz val="12"/>
      <name val="Arial Narrow"/>
    </font>
    <font>
      <sz val="12"/>
      <color theme="1"/>
      <name val="Arial Narrow"/>
    </font>
    <font>
      <sz val="10"/>
      <color rgb="FFBD1398"/>
      <name val="Calibri"/>
      <scheme val="minor"/>
    </font>
    <font>
      <sz val="10"/>
      <color rgb="FFC2149D"/>
      <name val="Calibri"/>
      <scheme val="minor"/>
    </font>
    <font>
      <sz val="11"/>
      <name val="Arial"/>
    </font>
    <font>
      <sz val="8"/>
      <name val="Verdana"/>
    </font>
    <font>
      <b/>
      <sz val="18"/>
      <color theme="1"/>
      <name val="Calibri"/>
      <scheme val="minor"/>
    </font>
    <font>
      <b/>
      <sz val="11"/>
      <name val="Arial"/>
    </font>
    <font>
      <sz val="10"/>
      <color theme="1"/>
      <name val="Calibri"/>
      <scheme val="minor"/>
    </font>
    <font>
      <b/>
      <sz val="12"/>
      <color rgb="FF1E1E1E"/>
      <name val="Segoe UI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sz val="10"/>
      <name val="Calibri"/>
      <scheme val="minor"/>
    </font>
    <font>
      <b/>
      <sz val="10"/>
      <color theme="1"/>
      <name val="Calibri"/>
      <scheme val="minor"/>
    </font>
    <font>
      <b/>
      <sz val="10"/>
      <name val="Calibri"/>
      <scheme val="minor"/>
    </font>
    <font>
      <i/>
      <sz val="10"/>
      <name val="Calibri"/>
      <scheme val="minor"/>
    </font>
    <font>
      <sz val="8"/>
      <name val="Calibri"/>
      <scheme val="minor"/>
    </font>
    <font>
      <sz val="14"/>
      <color theme="1"/>
      <name val="Calibri"/>
      <scheme val="minor"/>
    </font>
    <font>
      <b/>
      <sz val="9"/>
      <color indexed="65"/>
      <name val="Verdana"/>
    </font>
    <font>
      <sz val="9"/>
      <color indexed="64"/>
      <name val="Verdana"/>
    </font>
    <font>
      <sz val="18"/>
      <name val="Arial"/>
    </font>
    <font>
      <sz val="10"/>
      <color theme="1"/>
      <name val="Arial"/>
    </font>
    <font>
      <sz val="9"/>
      <color rgb="FF444444"/>
      <name val="Segoe UI"/>
    </font>
    <font>
      <b/>
      <sz val="11"/>
      <color indexed="65"/>
      <name val="Verdana"/>
    </font>
    <font>
      <sz val="11"/>
      <color theme="1"/>
      <name val="Times New Roman"/>
    </font>
    <font>
      <sz val="11"/>
      <color indexed="64"/>
      <name val="Verdana"/>
    </font>
    <font>
      <sz val="12"/>
      <color theme="1"/>
      <name val="Times New Roman"/>
    </font>
    <font>
      <sz val="11"/>
      <color theme="1"/>
      <name val="Verdana"/>
    </font>
    <font>
      <i/>
      <sz val="11"/>
      <color theme="1"/>
      <name val="Times New Roman"/>
    </font>
    <font>
      <i/>
      <sz val="11"/>
      <color indexed="64"/>
      <name val="Verdana"/>
    </font>
    <font>
      <sz val="10"/>
      <color indexed="64"/>
      <name val="Segoe UI"/>
    </font>
    <font>
      <sz val="8"/>
      <color rgb="FF4E586A"/>
      <name val="Segoe UI"/>
    </font>
    <font>
      <sz val="12"/>
      <color theme="0"/>
      <name val="Calibri"/>
    </font>
    <font>
      <b/>
      <sz val="12"/>
      <name val="Arial"/>
    </font>
    <font>
      <i/>
      <sz val="11"/>
      <color theme="1"/>
      <name val="Calibri"/>
      <scheme val="minor"/>
    </font>
    <font>
      <b/>
      <i/>
      <sz val="16"/>
      <color theme="0"/>
      <name val="Arial"/>
    </font>
    <font>
      <b/>
      <u/>
      <sz val="11"/>
      <color rgb="FF7030A0"/>
      <name val="Calibri"/>
    </font>
    <font>
      <b/>
      <sz val="11"/>
      <color rgb="FF7030A0"/>
      <name val="Calibri"/>
    </font>
    <font>
      <sz val="16"/>
      <color theme="1"/>
      <name val="Calibri"/>
      <scheme val="minor"/>
    </font>
    <font>
      <u/>
      <sz val="10"/>
      <name val="Calibri"/>
      <scheme val="minor"/>
    </font>
    <font>
      <i/>
      <sz val="9"/>
      <color indexed="64"/>
      <name val="Calibri"/>
    </font>
    <font>
      <b/>
      <sz val="9"/>
      <name val="Tahoma"/>
    </font>
    <font>
      <sz val="9"/>
      <name val="Tahoma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indexed="22"/>
        <bgColor indexed="22"/>
      </patternFill>
    </fill>
    <fill>
      <patternFill patternType="solid">
        <f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195D8A"/>
        <bgColor rgb="FF195D8A"/>
      </patternFill>
    </fill>
    <fill>
      <patternFill patternType="solid">
        <fgColor rgb="FFF2F2F2"/>
        <bgColor rgb="FFF2F2F2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Dashed">
        <color auto="1"/>
      </top>
      <bottom style="medium">
        <color auto="1"/>
      </bottom>
      <diagonal/>
    </border>
    <border>
      <left/>
      <right style="medium">
        <color auto="1"/>
      </right>
      <top style="mediumDash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5"/>
      </left>
      <right style="medium">
        <color indexed="65"/>
      </right>
      <top style="medium">
        <color indexed="65"/>
      </top>
      <bottom style="thick">
        <color indexed="65"/>
      </bottom>
      <diagonal/>
    </border>
    <border>
      <left style="medium">
        <color indexed="65"/>
      </left>
      <right/>
      <top style="thick">
        <color indexed="65"/>
      </top>
      <bottom style="medium">
        <color indexed="65"/>
      </bottom>
      <diagonal/>
    </border>
    <border>
      <left/>
      <right/>
      <top style="thick">
        <color indexed="65"/>
      </top>
      <bottom style="medium">
        <color indexed="65"/>
      </bottom>
      <diagonal/>
    </border>
    <border>
      <left/>
      <right style="medium">
        <color indexed="65"/>
      </right>
      <top style="thick">
        <color indexed="65"/>
      </top>
      <bottom style="medium">
        <color indexed="65"/>
      </bottom>
      <diagonal/>
    </border>
    <border>
      <left style="medium">
        <color indexed="65"/>
      </left>
      <right style="medium">
        <color indexed="65"/>
      </right>
      <top style="medium">
        <color indexed="65"/>
      </top>
      <bottom/>
      <diagonal/>
    </border>
    <border>
      <left style="medium">
        <color indexed="65"/>
      </left>
      <right style="medium">
        <color indexed="65"/>
      </right>
      <top style="medium">
        <color indexed="65"/>
      </top>
      <bottom style="medium">
        <color indexed="65"/>
      </bottom>
      <diagonal/>
    </border>
    <border>
      <left style="medium">
        <color indexed="65"/>
      </left>
      <right style="medium">
        <color indexed="65"/>
      </right>
      <top/>
      <bottom/>
      <diagonal/>
    </border>
    <border>
      <left style="medium">
        <color indexed="65"/>
      </left>
      <right style="medium">
        <color indexed="65"/>
      </right>
      <top/>
      <bottom style="medium">
        <color indexed="65"/>
      </bottom>
      <diagonal/>
    </border>
    <border>
      <left style="medium">
        <color indexed="65"/>
      </left>
      <right/>
      <top style="medium">
        <color indexed="65"/>
      </top>
      <bottom style="medium">
        <color indexed="65"/>
      </bottom>
      <diagonal/>
    </border>
    <border>
      <left/>
      <right/>
      <top style="medium">
        <color indexed="65"/>
      </top>
      <bottom style="medium">
        <color indexed="65"/>
      </bottom>
      <diagonal/>
    </border>
    <border>
      <left/>
      <right style="medium">
        <color indexed="65"/>
      </right>
      <top style="medium">
        <color indexed="65"/>
      </top>
      <bottom style="medium">
        <color indexed="65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" fillId="0" borderId="0"/>
  </cellStyleXfs>
  <cellXfs count="447">
    <xf numFmtId="0" fontId="0" fillId="0" borderId="0" xfId="0"/>
    <xf numFmtId="0" fontId="4" fillId="0" borderId="0" xfId="0" applyFont="1"/>
    <xf numFmtId="0" fontId="5" fillId="2" borderId="5" xfId="0" applyFont="1" applyFill="1" applyBorder="1" applyAlignment="1" applyProtection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49" fontId="6" fillId="3" borderId="5" xfId="0" applyNumberFormat="1" applyFont="1" applyFill="1" applyBorder="1" applyAlignment="1" applyProtection="1">
      <alignment horizontal="left"/>
    </xf>
    <xf numFmtId="0" fontId="8" fillId="3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3" fontId="6" fillId="3" borderId="5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9" fillId="0" borderId="0" xfId="0" applyFont="1"/>
    <xf numFmtId="0" fontId="9" fillId="0" borderId="6" xfId="0" applyFont="1" applyBorder="1"/>
    <xf numFmtId="0" fontId="9" fillId="0" borderId="7" xfId="0" applyFont="1" applyBorder="1"/>
    <xf numFmtId="0" fontId="10" fillId="0" borderId="7" xfId="1" applyFont="1" applyBorder="1"/>
    <xf numFmtId="0" fontId="9" fillId="0" borderId="8" xfId="0" applyFont="1" applyBorder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1" quotePrefix="1" applyFont="1" applyAlignment="1">
      <alignment horizontal="left" vertical="center" indent="3"/>
    </xf>
    <xf numFmtId="0" fontId="15" fillId="0" borderId="0" xfId="0" applyFont="1"/>
    <xf numFmtId="0" fontId="16" fillId="0" borderId="0" xfId="1" quotePrefix="1" applyFont="1" applyAlignment="1">
      <alignment horizontal="left" vertical="center" indent="3"/>
    </xf>
    <xf numFmtId="0" fontId="17" fillId="0" borderId="0" xfId="1" applyFont="1" applyAlignment="1">
      <alignment horizontal="left" vertical="center" indent="3"/>
    </xf>
    <xf numFmtId="0" fontId="14" fillId="0" borderId="0" xfId="1" applyFont="1" applyAlignment="1">
      <alignment horizontal="left" vertical="center" indent="3"/>
    </xf>
    <xf numFmtId="0" fontId="18" fillId="0" borderId="0" xfId="1" applyFont="1" applyAlignment="1">
      <alignment horizontal="left" vertical="center" indent="3"/>
    </xf>
    <xf numFmtId="0" fontId="0" fillId="3" borderId="0" xfId="0" applyFill="1"/>
    <xf numFmtId="0" fontId="0" fillId="3" borderId="0" xfId="0" applyFill="1" applyProtection="1">
      <protection locked="0"/>
    </xf>
    <xf numFmtId="0" fontId="0" fillId="3" borderId="0" xfId="0" applyFill="1" applyAlignment="1">
      <alignment horizontal="center" vertical="center" wrapText="1"/>
    </xf>
    <xf numFmtId="0" fontId="19" fillId="3" borderId="0" xfId="0" applyFont="1" applyFill="1" applyAlignment="1" applyProtection="1">
      <alignment vertical="center" wrapText="1"/>
    </xf>
    <xf numFmtId="0" fontId="0" fillId="3" borderId="0" xfId="0" applyFill="1" applyProtection="1"/>
    <xf numFmtId="0" fontId="0" fillId="0" borderId="0" xfId="0" applyProtection="1"/>
    <xf numFmtId="0" fontId="21" fillId="2" borderId="12" xfId="0" applyFont="1" applyFill="1" applyBorder="1" applyAlignment="1" applyProtection="1">
      <alignment horizontal="left" vertical="center"/>
    </xf>
    <xf numFmtId="0" fontId="22" fillId="3" borderId="0" xfId="0" applyFont="1" applyFill="1" applyProtection="1"/>
    <xf numFmtId="0" fontId="22" fillId="0" borderId="0" xfId="0" applyFont="1" applyProtection="1">
      <protection locked="0"/>
    </xf>
    <xf numFmtId="0" fontId="21" fillId="2" borderId="12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vertical="center" wrapText="1"/>
      <protection locked="0"/>
    </xf>
    <xf numFmtId="0" fontId="22" fillId="0" borderId="0" xfId="0" applyFont="1" applyProtection="1"/>
    <xf numFmtId="49" fontId="20" fillId="0" borderId="13" xfId="0" applyNumberFormat="1" applyFont="1" applyBorder="1" applyAlignment="1" applyProtection="1">
      <alignment vertical="center" wrapText="1"/>
      <protection locked="0"/>
    </xf>
    <xf numFmtId="0" fontId="25" fillId="0" borderId="12" xfId="0" applyFont="1" applyBorder="1" applyAlignment="1" applyProtection="1">
      <alignment horizontal="left" vertical="center"/>
    </xf>
    <xf numFmtId="0" fontId="20" fillId="4" borderId="12" xfId="0" applyFont="1" applyFill="1" applyBorder="1" applyAlignment="1" applyProtection="1">
      <alignment vertical="center" wrapText="1"/>
      <protection hidden="1"/>
    </xf>
    <xf numFmtId="0" fontId="25" fillId="0" borderId="14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 wrapText="1"/>
    </xf>
    <xf numFmtId="0" fontId="23" fillId="0" borderId="0" xfId="0" applyFont="1" applyAlignment="1" applyProtection="1">
      <alignment vertical="center" wrapText="1"/>
    </xf>
    <xf numFmtId="49" fontId="20" fillId="0" borderId="0" xfId="0" applyNumberFormat="1" applyFont="1" applyAlignment="1" applyProtection="1">
      <alignment vertical="center" wrapText="1"/>
      <protection locked="0"/>
    </xf>
    <xf numFmtId="49" fontId="20" fillId="0" borderId="0" xfId="0" applyNumberFormat="1" applyFont="1" applyAlignment="1" applyProtection="1">
      <alignment horizontal="left" vertical="center" wrapText="1"/>
      <protection locked="0"/>
    </xf>
    <xf numFmtId="0" fontId="26" fillId="3" borderId="0" xfId="2" applyFont="1" applyFill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vertical="center" wrapText="1"/>
    </xf>
    <xf numFmtId="0" fontId="25" fillId="3" borderId="12" xfId="0" applyFont="1" applyFill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9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2" fontId="27" fillId="4" borderId="12" xfId="0" applyNumberFormat="1" applyFont="1" applyFill="1" applyBorder="1" applyAlignment="1" applyProtection="1">
      <alignment horizontal="right" vertical="center" wrapText="1"/>
    </xf>
    <xf numFmtId="2" fontId="27" fillId="0" borderId="0" xfId="0" applyNumberFormat="1" applyFont="1" applyAlignment="1" applyProtection="1">
      <alignment horizontal="right" vertical="center" wrapText="1"/>
    </xf>
    <xf numFmtId="0" fontId="28" fillId="3" borderId="0" xfId="0" applyFont="1" applyFill="1" applyAlignment="1" applyProtection="1">
      <alignment vertical="center" wrapText="1"/>
    </xf>
    <xf numFmtId="0" fontId="30" fillId="0" borderId="12" xfId="0" applyFont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center" vertical="center" wrapText="1"/>
    </xf>
    <xf numFmtId="0" fontId="31" fillId="5" borderId="12" xfId="0" applyFont="1" applyFill="1" applyBorder="1" applyAlignment="1" applyProtection="1">
      <alignment vertical="center" wrapText="1"/>
    </xf>
    <xf numFmtId="0" fontId="31" fillId="5" borderId="12" xfId="0" applyFont="1" applyFill="1" applyBorder="1" applyAlignment="1" applyProtection="1">
      <alignment horizontal="left" vertical="center"/>
    </xf>
    <xf numFmtId="0" fontId="2" fillId="3" borderId="0" xfId="0" applyFont="1" applyFill="1" applyProtection="1">
      <protection locked="0"/>
    </xf>
    <xf numFmtId="0" fontId="2" fillId="3" borderId="0" xfId="0" applyFont="1" applyFill="1"/>
    <xf numFmtId="0" fontId="33" fillId="0" borderId="0" xfId="0" applyFont="1" applyAlignment="1" applyProtection="1">
      <alignment vertical="center" wrapText="1"/>
      <protection locked="0"/>
    </xf>
    <xf numFmtId="0" fontId="33" fillId="3" borderId="0" xfId="0" applyFont="1" applyFill="1" applyAlignment="1" applyProtection="1">
      <alignment vertical="center" wrapText="1"/>
      <protection locked="0"/>
    </xf>
    <xf numFmtId="0" fontId="2" fillId="3" borderId="15" xfId="0" applyFont="1" applyFill="1" applyBorder="1" applyAlignment="1" applyProtection="1">
      <alignment horizontal="left" vertical="center" indent="1"/>
    </xf>
    <xf numFmtId="4" fontId="0" fillId="0" borderId="12" xfId="0" applyNumberFormat="1" applyBorder="1" applyAlignment="1" applyProtection="1">
      <alignment horizontal="right" vertical="center" indent="1"/>
    </xf>
    <xf numFmtId="0" fontId="2" fillId="0" borderId="12" xfId="0" applyFont="1" applyBorder="1" applyAlignment="1" applyProtection="1">
      <alignment horizontal="left" vertical="center" indent="1"/>
    </xf>
    <xf numFmtId="0" fontId="0" fillId="3" borderId="0" xfId="0" quotePrefix="1" applyFill="1" applyProtection="1"/>
    <xf numFmtId="0" fontId="34" fillId="0" borderId="0" xfId="0" applyFont="1" applyAlignment="1" applyProtection="1">
      <alignment vertical="center" wrapText="1"/>
    </xf>
    <xf numFmtId="9" fontId="0" fillId="0" borderId="0" xfId="0" applyNumberFormat="1" applyProtection="1"/>
    <xf numFmtId="0" fontId="36" fillId="0" borderId="0" xfId="0" applyFont="1" applyAlignment="1" applyProtection="1">
      <alignment vertical="center" wrapText="1"/>
      <protection locked="0"/>
    </xf>
    <xf numFmtId="164" fontId="0" fillId="0" borderId="12" xfId="0" applyNumberFormat="1" applyBorder="1" applyAlignment="1" applyProtection="1">
      <alignment horizontal="right" vertical="center" indent="1"/>
    </xf>
    <xf numFmtId="0" fontId="34" fillId="0" borderId="12" xfId="0" applyFont="1" applyBorder="1" applyAlignment="1" applyProtection="1">
      <alignment vertical="center" wrapText="1"/>
    </xf>
    <xf numFmtId="0" fontId="34" fillId="6" borderId="12" xfId="0" applyFont="1" applyFill="1" applyBorder="1" applyAlignment="1" applyProtection="1">
      <alignment vertical="center" wrapText="1"/>
    </xf>
    <xf numFmtId="0" fontId="34" fillId="6" borderId="12" xfId="0" applyFont="1" applyFill="1" applyBorder="1" applyAlignment="1">
      <alignment vertical="center" wrapText="1"/>
    </xf>
    <xf numFmtId="0" fontId="26" fillId="3" borderId="0" xfId="2" applyFont="1" applyFill="1" applyAlignment="1" applyProtection="1">
      <alignment vertical="center" wrapText="1"/>
    </xf>
    <xf numFmtId="0" fontId="37" fillId="3" borderId="0" xfId="0" applyFont="1" applyFill="1" applyAlignment="1" applyProtection="1">
      <alignment vertical="center" wrapText="1"/>
    </xf>
    <xf numFmtId="0" fontId="38" fillId="0" borderId="0" xfId="0" applyFont="1" applyAlignment="1" applyProtection="1">
      <alignment horizontal="center" vertical="center"/>
    </xf>
    <xf numFmtId="0" fontId="39" fillId="3" borderId="0" xfId="2" applyFont="1" applyFill="1" applyAlignment="1" applyProtection="1">
      <alignment horizontal="left" vertical="center" wrapText="1"/>
    </xf>
    <xf numFmtId="0" fontId="41" fillId="0" borderId="0" xfId="0" applyFont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vertical="center" indent="1"/>
    </xf>
    <xf numFmtId="0" fontId="33" fillId="3" borderId="5" xfId="0" applyFont="1" applyFill="1" applyBorder="1" applyAlignment="1" applyProtection="1">
      <alignment vertical="center"/>
    </xf>
    <xf numFmtId="0" fontId="33" fillId="3" borderId="5" xfId="0" applyFont="1" applyFill="1" applyBorder="1" applyAlignment="1" applyProtection="1">
      <alignment vertical="center" wrapText="1"/>
    </xf>
    <xf numFmtId="0" fontId="33" fillId="3" borderId="0" xfId="0" applyFont="1" applyFill="1" applyAlignment="1" applyProtection="1">
      <alignment horizontal="center" vertical="center" wrapText="1"/>
    </xf>
    <xf numFmtId="0" fontId="33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 wrapText="1"/>
    </xf>
    <xf numFmtId="0" fontId="43" fillId="3" borderId="0" xfId="0" applyFont="1" applyFill="1" applyProtection="1"/>
    <xf numFmtId="0" fontId="25" fillId="0" borderId="18" xfId="0" applyFont="1" applyBorder="1" applyAlignment="1">
      <alignment vertical="center" wrapText="1"/>
    </xf>
    <xf numFmtId="0" fontId="33" fillId="0" borderId="19" xfId="0" applyFont="1" applyBorder="1" applyAlignment="1" applyProtection="1">
      <alignment vertical="center"/>
      <protection locked="0"/>
    </xf>
    <xf numFmtId="0" fontId="33" fillId="0" borderId="19" xfId="0" applyFont="1" applyBorder="1" applyAlignment="1" applyProtection="1">
      <alignment vertical="center" wrapText="1"/>
      <protection locked="0"/>
    </xf>
    <xf numFmtId="9" fontId="33" fillId="0" borderId="20" xfId="0" applyNumberFormat="1" applyFont="1" applyBorder="1" applyAlignment="1" applyProtection="1">
      <alignment vertical="center" wrapText="1"/>
      <protection locked="0"/>
    </xf>
    <xf numFmtId="2" fontId="33" fillId="0" borderId="20" xfId="0" applyNumberFormat="1" applyFont="1" applyBorder="1" applyAlignment="1" applyProtection="1">
      <alignment horizontal="center" vertical="center"/>
      <protection locked="0" hidden="1"/>
    </xf>
    <xf numFmtId="165" fontId="33" fillId="7" borderId="19" xfId="0" applyNumberFormat="1" applyFont="1" applyFill="1" applyBorder="1" applyAlignment="1" applyProtection="1">
      <alignment horizontal="center" vertical="center"/>
      <protection hidden="1"/>
    </xf>
    <xf numFmtId="3" fontId="33" fillId="0" borderId="0" xfId="0" applyNumberFormat="1" applyFont="1" applyAlignment="1" applyProtection="1">
      <alignment horizontal="center" vertical="center"/>
    </xf>
    <xf numFmtId="0" fontId="44" fillId="0" borderId="0" xfId="0" applyFont="1" applyAlignment="1">
      <alignment horizontal="justify" vertical="center" wrapText="1"/>
    </xf>
    <xf numFmtId="0" fontId="33" fillId="0" borderId="0" xfId="0" applyFont="1" applyAlignment="1" applyProtection="1">
      <alignment vertical="center"/>
      <protection locked="0"/>
    </xf>
    <xf numFmtId="166" fontId="33" fillId="0" borderId="0" xfId="0" applyNumberFormat="1" applyFont="1" applyAlignment="1" applyProtection="1">
      <alignment horizontal="center" vertical="center"/>
      <protection locked="0"/>
    </xf>
    <xf numFmtId="165" fontId="33" fillId="0" borderId="0" xfId="0" applyNumberFormat="1" applyFont="1" applyAlignment="1" applyProtection="1">
      <alignment horizontal="center" vertical="center"/>
      <protection hidden="1"/>
    </xf>
    <xf numFmtId="0" fontId="33" fillId="0" borderId="21" xfId="0" applyFont="1" applyBorder="1" applyAlignment="1" applyProtection="1">
      <alignment vertical="center"/>
      <protection locked="0"/>
    </xf>
    <xf numFmtId="0" fontId="33" fillId="0" borderId="20" xfId="0" applyFont="1" applyBorder="1" applyAlignment="1" applyProtection="1">
      <alignment vertical="center" wrapText="1"/>
      <protection locked="0"/>
    </xf>
    <xf numFmtId="0" fontId="45" fillId="0" borderId="0" xfId="0" applyFont="1" applyAlignment="1">
      <alignment horizontal="justify" vertical="center" wrapText="1"/>
    </xf>
    <xf numFmtId="0" fontId="46" fillId="0" borderId="12" xfId="0" applyFont="1" applyBorder="1" applyAlignment="1" applyProtection="1">
      <alignment vertical="center" wrapText="1"/>
    </xf>
    <xf numFmtId="0" fontId="34" fillId="0" borderId="12" xfId="0" applyFont="1" applyBorder="1" applyAlignment="1">
      <alignment vertical="center" wrapText="1"/>
    </xf>
    <xf numFmtId="0" fontId="0" fillId="0" borderId="12" xfId="0" applyBorder="1" applyProtection="1"/>
    <xf numFmtId="0" fontId="33" fillId="0" borderId="22" xfId="0" applyFont="1" applyBorder="1" applyAlignment="1" applyProtection="1">
      <alignment vertical="center"/>
      <protection locked="0"/>
    </xf>
    <xf numFmtId="3" fontId="41" fillId="0" borderId="0" xfId="0" applyNumberFormat="1" applyFont="1" applyAlignment="1" applyProtection="1">
      <alignment horizontal="center" vertical="center"/>
    </xf>
    <xf numFmtId="165" fontId="33" fillId="0" borderId="0" xfId="0" applyNumberFormat="1" applyFont="1" applyAlignment="1" applyProtection="1">
      <alignment horizontal="center" vertical="center"/>
      <protection locked="0"/>
    </xf>
    <xf numFmtId="0" fontId="33" fillId="0" borderId="17" xfId="0" applyFont="1" applyBorder="1" applyAlignment="1" applyProtection="1">
      <alignment vertical="center"/>
      <protection locked="0"/>
    </xf>
    <xf numFmtId="0" fontId="30" fillId="0" borderId="23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left" vertical="center" indent="1"/>
    </xf>
    <xf numFmtId="0" fontId="46" fillId="6" borderId="12" xfId="0" applyFont="1" applyFill="1" applyBorder="1" applyAlignment="1">
      <alignment vertical="center" wrapText="1"/>
    </xf>
    <xf numFmtId="4" fontId="0" fillId="3" borderId="12" xfId="0" applyNumberFormat="1" applyFill="1" applyBorder="1" applyAlignment="1" applyProtection="1">
      <alignment horizontal="right" vertical="center" indent="1"/>
    </xf>
    <xf numFmtId="3" fontId="33" fillId="0" borderId="0" xfId="0" applyNumberFormat="1" applyFont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vertical="center"/>
      <protection locked="0"/>
    </xf>
    <xf numFmtId="0" fontId="36" fillId="3" borderId="9" xfId="0" applyFont="1" applyFill="1" applyBorder="1" applyAlignment="1" applyProtection="1">
      <alignment horizontal="center" vertical="center"/>
    </xf>
    <xf numFmtId="0" fontId="36" fillId="3" borderId="10" xfId="0" applyFont="1" applyFill="1" applyBorder="1" applyAlignment="1" applyProtection="1">
      <alignment horizontal="center" vertical="center"/>
    </xf>
    <xf numFmtId="2" fontId="41" fillId="3" borderId="10" xfId="0" applyNumberFormat="1" applyFont="1" applyFill="1" applyBorder="1" applyAlignment="1" applyProtection="1">
      <alignment horizontal="center" vertical="center"/>
    </xf>
    <xf numFmtId="3" fontId="41" fillId="3" borderId="11" xfId="0" applyNumberFormat="1" applyFont="1" applyFill="1" applyBorder="1" applyAlignment="1" applyProtection="1">
      <alignment horizontal="center" vertical="center"/>
    </xf>
    <xf numFmtId="3" fontId="33" fillId="3" borderId="0" xfId="0" applyNumberFormat="1" applyFont="1" applyFill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/>
    </xf>
    <xf numFmtId="166" fontId="48" fillId="0" borderId="0" xfId="0" applyNumberFormat="1" applyFont="1" applyAlignment="1" applyProtection="1">
      <alignment horizontal="center" vertical="center"/>
    </xf>
    <xf numFmtId="4" fontId="48" fillId="0" borderId="0" xfId="0" applyNumberFormat="1" applyFont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</xf>
    <xf numFmtId="166" fontId="48" fillId="3" borderId="0" xfId="0" applyNumberFormat="1" applyFont="1" applyFill="1" applyAlignment="1" applyProtection="1">
      <alignment horizontal="center" vertical="center"/>
    </xf>
    <xf numFmtId="0" fontId="47" fillId="3" borderId="0" xfId="0" applyFont="1" applyFill="1" applyAlignment="1" applyProtection="1">
      <alignment horizontal="center" vertical="center"/>
    </xf>
    <xf numFmtId="4" fontId="48" fillId="3" borderId="0" xfId="0" applyNumberFormat="1" applyFont="1" applyFill="1" applyAlignment="1" applyProtection="1">
      <alignment horizontal="center" vertical="center"/>
    </xf>
    <xf numFmtId="166" fontId="48" fillId="3" borderId="15" xfId="0" applyNumberFormat="1" applyFont="1" applyFill="1" applyBorder="1" applyAlignment="1" applyProtection="1">
      <alignment horizontal="center" vertical="center"/>
    </xf>
    <xf numFmtId="166" fontId="48" fillId="3" borderId="12" xfId="0" applyNumberFormat="1" applyFont="1" applyFill="1" applyBorder="1" applyAlignment="1" applyProtection="1">
      <alignment horizontal="center" vertical="center"/>
    </xf>
    <xf numFmtId="0" fontId="42" fillId="3" borderId="0" xfId="0" applyFont="1" applyFill="1" applyAlignment="1" applyProtection="1">
      <alignment vertical="center" textRotation="90" wrapText="1"/>
    </xf>
    <xf numFmtId="0" fontId="49" fillId="0" borderId="0" xfId="0" applyFont="1" applyAlignment="1" applyProtection="1">
      <alignment vertical="center"/>
      <protection locked="0"/>
    </xf>
    <xf numFmtId="165" fontId="33" fillId="0" borderId="0" xfId="0" applyNumberFormat="1" applyFont="1" applyAlignment="1" applyProtection="1">
      <alignment vertical="center"/>
      <protection locked="0"/>
    </xf>
    <xf numFmtId="167" fontId="33" fillId="0" borderId="0" xfId="0" applyNumberFormat="1" applyFont="1" applyAlignment="1" applyProtection="1">
      <alignment horizontal="center" vertical="center"/>
      <protection locked="0"/>
    </xf>
    <xf numFmtId="165" fontId="49" fillId="0" borderId="0" xfId="0" applyNumberFormat="1" applyFont="1" applyAlignment="1" applyProtection="1">
      <alignment horizontal="center" vertical="center"/>
    </xf>
    <xf numFmtId="0" fontId="50" fillId="3" borderId="0" xfId="0" applyFont="1" applyFill="1" applyAlignment="1" applyProtection="1">
      <alignment vertical="center" textRotation="90"/>
    </xf>
    <xf numFmtId="9" fontId="33" fillId="0" borderId="19" xfId="0" applyNumberFormat="1" applyFont="1" applyBorder="1" applyAlignment="1" applyProtection="1">
      <alignment vertical="center" wrapText="1"/>
      <protection locked="0"/>
    </xf>
    <xf numFmtId="0" fontId="51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vertical="center" wrapText="1"/>
    </xf>
    <xf numFmtId="0" fontId="36" fillId="3" borderId="3" xfId="0" applyFont="1" applyFill="1" applyBorder="1" applyAlignment="1" applyProtection="1">
      <alignment horizontal="center" vertical="center"/>
    </xf>
    <xf numFmtId="0" fontId="0" fillId="0" borderId="0" xfId="0"/>
    <xf numFmtId="0" fontId="38" fillId="3" borderId="0" xfId="0" applyFont="1" applyFill="1" applyAlignment="1" applyProtection="1">
      <alignment horizontal="center" vertical="center"/>
    </xf>
    <xf numFmtId="0" fontId="2" fillId="3" borderId="0" xfId="0" applyFont="1" applyFill="1" applyProtection="1"/>
    <xf numFmtId="0" fontId="0" fillId="3" borderId="0" xfId="0" applyFill="1" applyAlignment="1" applyProtection="1">
      <alignment vertical="center"/>
    </xf>
    <xf numFmtId="0" fontId="25" fillId="3" borderId="0" xfId="0" applyFont="1" applyFill="1" applyAlignment="1" applyProtection="1">
      <alignment horizontal="center" vertical="center" textRotation="90"/>
    </xf>
    <xf numFmtId="0" fontId="0" fillId="3" borderId="30" xfId="0" applyFill="1" applyBorder="1"/>
    <xf numFmtId="3" fontId="33" fillId="3" borderId="17" xfId="0" applyNumberFormat="1" applyFont="1" applyFill="1" applyBorder="1" applyAlignment="1" applyProtection="1">
      <alignment horizontal="center" vertical="center"/>
      <protection hidden="1"/>
    </xf>
    <xf numFmtId="0" fontId="52" fillId="3" borderId="0" xfId="0" applyFont="1" applyFill="1" applyAlignment="1" applyProtection="1">
      <alignment horizontal="left" vertical="center" wrapText="1"/>
    </xf>
    <xf numFmtId="10" fontId="42" fillId="3" borderId="0" xfId="0" applyNumberFormat="1" applyFont="1" applyFill="1" applyAlignment="1" applyProtection="1">
      <alignment horizontal="center" vertical="center"/>
      <protection hidden="1"/>
    </xf>
    <xf numFmtId="0" fontId="0" fillId="3" borderId="31" xfId="0" applyFill="1" applyBorder="1"/>
    <xf numFmtId="0" fontId="33" fillId="3" borderId="30" xfId="0" applyFont="1" applyFill="1" applyBorder="1" applyAlignment="1" applyProtection="1">
      <alignment horizontal="center" vertical="center"/>
    </xf>
    <xf numFmtId="166" fontId="48" fillId="3" borderId="30" xfId="0" applyNumberFormat="1" applyFont="1" applyFill="1" applyBorder="1" applyAlignment="1" applyProtection="1">
      <alignment horizontal="center" vertical="center"/>
    </xf>
    <xf numFmtId="0" fontId="33" fillId="3" borderId="6" xfId="0" applyFont="1" applyFill="1" applyBorder="1" applyAlignment="1" applyProtection="1">
      <alignment vertical="center" wrapText="1"/>
    </xf>
    <xf numFmtId="0" fontId="33" fillId="0" borderId="9" xfId="0" applyFont="1" applyBorder="1" applyAlignment="1" applyProtection="1">
      <alignment vertical="center" wrapText="1"/>
      <protection locked="0"/>
    </xf>
    <xf numFmtId="165" fontId="33" fillId="4" borderId="5" xfId="0" applyNumberFormat="1" applyFont="1" applyFill="1" applyBorder="1" applyAlignment="1" applyProtection="1">
      <alignment horizontal="center" vertical="center"/>
      <protection hidden="1"/>
    </xf>
    <xf numFmtId="0" fontId="38" fillId="3" borderId="0" xfId="0" applyFont="1" applyFill="1" applyAlignment="1">
      <alignment horizontal="center" vertical="center"/>
    </xf>
    <xf numFmtId="0" fontId="38" fillId="3" borderId="31" xfId="0" applyFont="1" applyFill="1" applyBorder="1" applyAlignment="1">
      <alignment horizontal="center" vertical="center"/>
    </xf>
    <xf numFmtId="0" fontId="53" fillId="2" borderId="25" xfId="0" applyFont="1" applyFill="1" applyBorder="1" applyAlignment="1" applyProtection="1">
      <alignment horizontal="center" vertical="center"/>
    </xf>
    <xf numFmtId="165" fontId="54" fillId="4" borderId="26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vertical="center"/>
    </xf>
    <xf numFmtId="165" fontId="55" fillId="0" borderId="18" xfId="0" applyNumberFormat="1" applyFont="1" applyBorder="1" applyAlignment="1" applyProtection="1">
      <alignment horizontal="center" vertical="center" wrapText="1"/>
      <protection locked="0"/>
    </xf>
    <xf numFmtId="165" fontId="55" fillId="0" borderId="34" xfId="0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165" fontId="55" fillId="0" borderId="4" xfId="0" applyNumberFormat="1" applyFont="1" applyBorder="1" applyAlignment="1" applyProtection="1">
      <alignment horizontal="center" vertical="center" wrapText="1"/>
      <protection locked="0"/>
    </xf>
    <xf numFmtId="0" fontId="56" fillId="0" borderId="0" xfId="0" applyFont="1" applyAlignment="1">
      <alignment horizontal="left" vertical="center" wrapText="1"/>
    </xf>
    <xf numFmtId="0" fontId="37" fillId="0" borderId="31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165" fontId="7" fillId="3" borderId="0" xfId="0" applyNumberFormat="1" applyFont="1" applyFill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 wrapText="1"/>
    </xf>
    <xf numFmtId="165" fontId="7" fillId="0" borderId="34" xfId="0" applyNumberFormat="1" applyFont="1" applyBorder="1" applyAlignment="1" applyProtection="1">
      <alignment horizontal="center" vertical="center" wrapText="1"/>
      <protection locked="0"/>
    </xf>
    <xf numFmtId="165" fontId="7" fillId="0" borderId="18" xfId="0" applyNumberFormat="1" applyFont="1" applyBorder="1" applyAlignment="1" applyProtection="1">
      <alignment horizontal="center" vertical="center" wrapText="1"/>
      <protection locked="0"/>
    </xf>
    <xf numFmtId="2" fontId="33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indent="1"/>
    </xf>
    <xf numFmtId="4" fontId="0" fillId="3" borderId="0" xfId="0" applyNumberFormat="1" applyFill="1" applyAlignment="1" applyProtection="1">
      <alignment horizontal="right" vertical="center" indent="1"/>
    </xf>
    <xf numFmtId="165" fontId="7" fillId="0" borderId="4" xfId="0" applyNumberFormat="1" applyFont="1" applyBorder="1" applyAlignment="1" applyProtection="1">
      <alignment horizontal="center" vertical="center" wrapText="1"/>
      <protection locked="0"/>
    </xf>
    <xf numFmtId="3" fontId="0" fillId="3" borderId="0" xfId="0" applyNumberFormat="1" applyFill="1" applyAlignment="1" applyProtection="1">
      <alignment horizontal="right" vertical="center"/>
    </xf>
    <xf numFmtId="0" fontId="2" fillId="0" borderId="17" xfId="0" quotePrefix="1" applyFont="1" applyBorder="1" applyAlignment="1" applyProtection="1">
      <alignment vertical="center" wrapText="1"/>
    </xf>
    <xf numFmtId="0" fontId="36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left" vertical="center" wrapText="1"/>
    </xf>
    <xf numFmtId="165" fontId="7" fillId="3" borderId="0" xfId="0" applyNumberFormat="1" applyFont="1" applyFill="1" applyAlignment="1" applyProtection="1">
      <alignment horizontal="center" vertical="center" wrapText="1"/>
    </xf>
    <xf numFmtId="0" fontId="57" fillId="0" borderId="0" xfId="0" applyFont="1" applyAlignment="1">
      <alignment vertical="top" wrapText="1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8" fillId="3" borderId="0" xfId="0" applyFont="1" applyFill="1" applyProtection="1"/>
    <xf numFmtId="0" fontId="59" fillId="0" borderId="12" xfId="0" applyFont="1" applyBorder="1" applyAlignment="1" applyProtection="1">
      <alignment horizontal="left" vertical="center"/>
    </xf>
    <xf numFmtId="0" fontId="59" fillId="0" borderId="12" xfId="0" applyFont="1" applyBorder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7" fillId="0" borderId="31" xfId="0" applyFont="1" applyBorder="1" applyAlignment="1">
      <alignment horizontal="left" vertical="top" wrapText="1"/>
    </xf>
    <xf numFmtId="0" fontId="26" fillId="3" borderId="0" xfId="2" applyFont="1" applyFill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left" vertical="center"/>
      <protection hidden="1"/>
    </xf>
    <xf numFmtId="0" fontId="6" fillId="8" borderId="12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vertical="center"/>
      <protection hidden="1"/>
    </xf>
    <xf numFmtId="165" fontId="55" fillId="3" borderId="0" xfId="0" applyNumberFormat="1" applyFont="1" applyFill="1" applyAlignment="1" applyProtection="1">
      <alignment horizontal="center" vertical="center" wrapText="1"/>
      <protection hidden="1"/>
    </xf>
    <xf numFmtId="0" fontId="36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left" vertical="center" wrapText="1"/>
      <protection hidden="1"/>
    </xf>
    <xf numFmtId="165" fontId="7" fillId="3" borderId="0" xfId="0" applyNumberFormat="1" applyFont="1" applyFill="1" applyAlignment="1" applyProtection="1">
      <alignment horizontal="center" vertical="center" wrapText="1"/>
      <protection hidden="1"/>
    </xf>
    <xf numFmtId="165" fontId="7" fillId="3" borderId="0" xfId="0" applyNumberFormat="1" applyFont="1" applyFill="1" applyAlignment="1" applyProtection="1">
      <alignment horizontal="center" vertical="center"/>
      <protection hidden="1"/>
    </xf>
    <xf numFmtId="49" fontId="6" fillId="8" borderId="12" xfId="0" applyNumberFormat="1" applyFont="1" applyFill="1" applyBorder="1" applyAlignment="1" applyProtection="1">
      <alignment horizontal="left" vertical="center"/>
      <protection hidden="1"/>
    </xf>
    <xf numFmtId="0" fontId="25" fillId="0" borderId="12" xfId="0" applyFont="1" applyBorder="1" applyAlignment="1" applyProtection="1">
      <alignment horizontal="left" vertical="center" wrapText="1"/>
      <protection hidden="1"/>
    </xf>
    <xf numFmtId="3" fontId="0" fillId="3" borderId="0" xfId="0" applyNumberFormat="1" applyFill="1" applyAlignment="1" applyProtection="1">
      <alignment horizontal="right" vertical="center" indent="1"/>
    </xf>
    <xf numFmtId="0" fontId="60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  <protection hidden="1"/>
    </xf>
    <xf numFmtId="0" fontId="33" fillId="3" borderId="0" xfId="0" applyFont="1" applyFill="1" applyProtection="1"/>
    <xf numFmtId="2" fontId="33" fillId="3" borderId="0" xfId="0" applyNumberFormat="1" applyFont="1" applyFill="1" applyAlignment="1" applyProtection="1">
      <alignment horizontal="center" vertical="center"/>
      <protection locked="0"/>
    </xf>
    <xf numFmtId="0" fontId="61" fillId="3" borderId="31" xfId="0" applyFont="1" applyFill="1" applyBorder="1" applyAlignment="1" applyProtection="1">
      <alignment horizontal="center" vertical="center"/>
      <protection hidden="1"/>
    </xf>
    <xf numFmtId="0" fontId="61" fillId="3" borderId="5" xfId="0" applyFont="1" applyFill="1" applyBorder="1" applyAlignment="1" applyProtection="1">
      <alignment horizontal="center" vertical="center"/>
      <protection hidden="1"/>
    </xf>
    <xf numFmtId="0" fontId="61" fillId="3" borderId="8" xfId="0" applyFont="1" applyFill="1" applyBorder="1" applyAlignment="1" applyProtection="1">
      <alignment horizontal="center" vertical="center"/>
      <protection hidden="1"/>
    </xf>
    <xf numFmtId="165" fontId="58" fillId="4" borderId="5" xfId="0" applyNumberFormat="1" applyFont="1" applyFill="1" applyBorder="1" applyAlignment="1" applyProtection="1">
      <alignment horizontal="center" vertical="center"/>
      <protection hidden="1"/>
    </xf>
    <xf numFmtId="2" fontId="58" fillId="4" borderId="5" xfId="0" applyNumberFormat="1" applyFont="1" applyFill="1" applyBorder="1" applyAlignment="1" applyProtection="1">
      <alignment horizontal="center" vertical="center"/>
      <protection hidden="1"/>
    </xf>
    <xf numFmtId="165" fontId="58" fillId="4" borderId="11" xfId="0" applyNumberFormat="1" applyFont="1" applyFill="1" applyBorder="1" applyAlignment="1" applyProtection="1">
      <alignment horizontal="center" vertical="center"/>
      <protection hidden="1"/>
    </xf>
    <xf numFmtId="165" fontId="58" fillId="4" borderId="4" xfId="0" applyNumberFormat="1" applyFont="1" applyFill="1" applyBorder="1" applyAlignment="1" applyProtection="1">
      <alignment horizontal="center" vertical="center"/>
      <protection hidden="1"/>
    </xf>
    <xf numFmtId="0" fontId="58" fillId="3" borderId="0" xfId="0" applyFont="1" applyFill="1" applyProtection="1">
      <protection hidden="1"/>
    </xf>
    <xf numFmtId="2" fontId="58" fillId="3" borderId="0" xfId="0" applyNumberFormat="1" applyFont="1" applyFill="1" applyProtection="1">
      <protection hidden="1"/>
    </xf>
    <xf numFmtId="1" fontId="58" fillId="3" borderId="0" xfId="0" applyNumberFormat="1" applyFont="1" applyFill="1" applyProtection="1">
      <protection hidden="1"/>
    </xf>
    <xf numFmtId="2" fontId="58" fillId="3" borderId="0" xfId="0" applyNumberFormat="1" applyFont="1" applyFill="1" applyAlignment="1" applyProtection="1">
      <alignment horizontal="center"/>
      <protection hidden="1"/>
    </xf>
    <xf numFmtId="0" fontId="61" fillId="3" borderId="9" xfId="0" applyFont="1" applyFill="1" applyBorder="1" applyAlignment="1" applyProtection="1">
      <alignment horizontal="center" vertical="center" wrapText="1"/>
      <protection hidden="1"/>
    </xf>
    <xf numFmtId="0" fontId="61" fillId="3" borderId="11" xfId="0" applyFont="1" applyFill="1" applyBorder="1" applyAlignment="1" applyProtection="1">
      <alignment vertical="center" wrapText="1"/>
      <protection hidden="1"/>
    </xf>
    <xf numFmtId="0" fontId="52" fillId="3" borderId="0" xfId="0" applyFont="1" applyFill="1" applyAlignment="1" applyProtection="1">
      <alignment vertical="center" wrapText="1"/>
      <protection hidden="1"/>
    </xf>
    <xf numFmtId="7" fontId="2" fillId="7" borderId="9" xfId="0" applyNumberFormat="1" applyFont="1" applyFill="1" applyBorder="1" applyAlignment="1" applyProtection="1">
      <alignment horizontal="center" vertical="center"/>
      <protection hidden="1"/>
    </xf>
    <xf numFmtId="7" fontId="2" fillId="7" borderId="11" xfId="0" applyNumberFormat="1" applyFont="1" applyFill="1" applyBorder="1" applyAlignment="1" applyProtection="1">
      <alignment horizontal="center" vertical="center"/>
      <protection hidden="1"/>
    </xf>
    <xf numFmtId="2" fontId="33" fillId="3" borderId="0" xfId="0" applyNumberFormat="1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 textRotation="90"/>
    </xf>
    <xf numFmtId="0" fontId="2" fillId="3" borderId="9" xfId="0" applyFont="1" applyFill="1" applyBorder="1" applyAlignment="1" applyProtection="1">
      <alignment vertical="center" wrapText="1"/>
      <protection hidden="1"/>
    </xf>
    <xf numFmtId="3" fontId="2" fillId="7" borderId="5" xfId="0" applyNumberFormat="1" applyFont="1" applyFill="1" applyBorder="1" applyAlignment="1" applyProtection="1">
      <alignment horizontal="center" vertical="center"/>
      <protection hidden="1"/>
    </xf>
    <xf numFmtId="0" fontId="33" fillId="3" borderId="0" xfId="0" applyFont="1" applyFill="1" applyAlignment="1" applyProtection="1">
      <alignment vertical="center"/>
      <protection hidden="1"/>
    </xf>
    <xf numFmtId="0" fontId="33" fillId="3" borderId="0" xfId="0" applyFont="1" applyFill="1" applyProtection="1">
      <protection locked="0"/>
    </xf>
    <xf numFmtId="0" fontId="39" fillId="3" borderId="0" xfId="2" applyFont="1" applyFill="1" applyAlignment="1" applyProtection="1">
      <alignment horizontal="left" vertical="center"/>
    </xf>
    <xf numFmtId="0" fontId="26" fillId="3" borderId="0" xfId="2" applyFont="1" applyFill="1" applyAlignment="1" applyProtection="1">
      <alignment horizontal="left" vertical="center"/>
    </xf>
    <xf numFmtId="0" fontId="2" fillId="3" borderId="17" xfId="0" applyFont="1" applyFill="1" applyBorder="1" applyAlignment="1" applyProtection="1">
      <alignment vertical="center" wrapText="1"/>
      <protection hidden="1"/>
    </xf>
    <xf numFmtId="9" fontId="33" fillId="3" borderId="18" xfId="0" applyNumberFormat="1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right" vertical="center"/>
      <protection hidden="1"/>
    </xf>
    <xf numFmtId="165" fontId="36" fillId="4" borderId="5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Protection="1">
      <protection hidden="1"/>
    </xf>
    <xf numFmtId="9" fontId="2" fillId="7" borderId="9" xfId="0" applyNumberFormat="1" applyFont="1" applyFill="1" applyBorder="1" applyAlignment="1" applyProtection="1">
      <alignment horizontal="center" vertical="center"/>
      <protection hidden="1"/>
    </xf>
    <xf numFmtId="0" fontId="2" fillId="7" borderId="11" xfId="0" applyFont="1" applyFill="1" applyBorder="1" applyAlignment="1" applyProtection="1">
      <alignment horizontal="right" vertical="center"/>
      <protection hidden="1"/>
    </xf>
    <xf numFmtId="0" fontId="41" fillId="3" borderId="0" xfId="0" applyFont="1" applyFill="1" applyAlignment="1">
      <alignment horizontal="center" vertical="center" wrapText="1"/>
    </xf>
    <xf numFmtId="165" fontId="33" fillId="3" borderId="0" xfId="0" applyNumberFormat="1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right" vertical="center"/>
      <protection hidden="1"/>
    </xf>
    <xf numFmtId="0" fontId="33" fillId="3" borderId="0" xfId="0" applyFont="1" applyFill="1" applyAlignment="1" applyProtection="1">
      <alignment horizontal="center"/>
      <protection hidden="1"/>
    </xf>
    <xf numFmtId="0" fontId="29" fillId="3" borderId="9" xfId="0" applyFont="1" applyFill="1" applyBorder="1" applyAlignment="1" applyProtection="1">
      <alignment vertical="center"/>
      <protection hidden="1"/>
    </xf>
    <xf numFmtId="165" fontId="29" fillId="4" borderId="11" xfId="0" applyNumberFormat="1" applyFont="1" applyFill="1" applyBorder="1" applyAlignment="1" applyProtection="1">
      <alignment vertical="center"/>
      <protection hidden="1"/>
    </xf>
    <xf numFmtId="165" fontId="42" fillId="3" borderId="0" xfId="0" applyNumberFormat="1" applyFont="1" applyFill="1" applyAlignment="1" applyProtection="1">
      <alignment vertical="center"/>
      <protection hidden="1"/>
    </xf>
    <xf numFmtId="0" fontId="33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10" fontId="62" fillId="0" borderId="0" xfId="0" applyNumberFormat="1" applyFont="1" applyAlignment="1" applyProtection="1">
      <alignment horizontal="right" vertical="center"/>
      <protection hidden="1"/>
    </xf>
    <xf numFmtId="10" fontId="0" fillId="3" borderId="0" xfId="0" applyNumberFormat="1" applyFill="1" applyProtection="1">
      <protection locked="0"/>
    </xf>
    <xf numFmtId="0" fontId="63" fillId="0" borderId="0" xfId="0" applyFont="1"/>
    <xf numFmtId="0" fontId="33" fillId="3" borderId="0" xfId="0" applyFont="1" applyFill="1"/>
    <xf numFmtId="0" fontId="0" fillId="3" borderId="0" xfId="0" applyFill="1" applyAlignment="1">
      <alignment vertical="center" wrapText="1"/>
    </xf>
    <xf numFmtId="0" fontId="0" fillId="3" borderId="0" xfId="0" applyFill="1" applyAlignment="1" applyProtection="1">
      <alignment horizontal="center" vertical="center" wrapText="1"/>
      <protection locked="0"/>
    </xf>
    <xf numFmtId="0" fontId="33" fillId="3" borderId="0" xfId="0" applyFont="1" applyFill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33" fillId="3" borderId="0" xfId="0" applyFont="1" applyFill="1" applyAlignment="1">
      <alignment horizontal="center" vertical="center" wrapText="1"/>
    </xf>
    <xf numFmtId="0" fontId="58" fillId="3" borderId="12" xfId="0" applyFont="1" applyFill="1" applyBorder="1" applyAlignment="1" applyProtection="1">
      <alignment horizontal="left" vertical="center"/>
      <protection hidden="1"/>
    </xf>
    <xf numFmtId="49" fontId="58" fillId="3" borderId="12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4" fillId="0" borderId="0" xfId="0" applyFont="1"/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left"/>
    </xf>
    <xf numFmtId="0" fontId="62" fillId="0" borderId="0" xfId="0" applyFont="1"/>
    <xf numFmtId="0" fontId="66" fillId="3" borderId="5" xfId="0" applyFont="1" applyFill="1" applyBorder="1" applyAlignment="1" applyProtection="1">
      <alignment horizontal="center" vertical="center"/>
      <protection hidden="1"/>
    </xf>
    <xf numFmtId="0" fontId="66" fillId="3" borderId="5" xfId="0" applyFont="1" applyFill="1" applyBorder="1" applyAlignment="1" applyProtection="1">
      <alignment horizontal="right" vertical="center"/>
      <protection hidden="1"/>
    </xf>
    <xf numFmtId="3" fontId="66" fillId="3" borderId="6" xfId="0" applyNumberFormat="1" applyFont="1" applyFill="1" applyBorder="1" applyAlignment="1" applyProtection="1">
      <alignment horizontal="center" vertical="center"/>
      <protection hidden="1"/>
    </xf>
    <xf numFmtId="4" fontId="66" fillId="3" borderId="5" xfId="0" applyNumberFormat="1" applyFont="1" applyFill="1" applyBorder="1" applyAlignment="1" applyProtection="1">
      <alignment horizontal="right" vertical="center"/>
      <protection hidden="1"/>
    </xf>
    <xf numFmtId="0" fontId="62" fillId="0" borderId="17" xfId="0" applyFont="1" applyBorder="1"/>
    <xf numFmtId="0" fontId="66" fillId="3" borderId="2" xfId="0" applyFont="1" applyFill="1" applyBorder="1" applyAlignment="1" applyProtection="1">
      <alignment horizontal="right" vertical="center"/>
      <protection hidden="1"/>
    </xf>
    <xf numFmtId="0" fontId="66" fillId="3" borderId="0" xfId="0" applyFont="1" applyFill="1" applyAlignment="1" applyProtection="1">
      <alignment vertical="center"/>
      <protection hidden="1"/>
    </xf>
    <xf numFmtId="0" fontId="66" fillId="3" borderId="4" xfId="0" applyFont="1" applyFill="1" applyBorder="1" applyAlignment="1" applyProtection="1">
      <alignment horizontal="right" vertical="center"/>
      <protection hidden="1"/>
    </xf>
    <xf numFmtId="3" fontId="66" fillId="3" borderId="5" xfId="0" applyNumberFormat="1" applyFont="1" applyFill="1" applyBorder="1" applyAlignment="1" applyProtection="1">
      <alignment horizontal="center" vertical="center"/>
      <protection hidden="1"/>
    </xf>
    <xf numFmtId="0" fontId="62" fillId="0" borderId="0" xfId="0" applyFont="1" applyAlignment="1">
      <alignment horizontal="center"/>
    </xf>
    <xf numFmtId="3" fontId="66" fillId="3" borderId="0" xfId="0" applyNumberFormat="1" applyFont="1" applyFill="1" applyAlignment="1" applyProtection="1">
      <alignment vertical="center"/>
      <protection hidden="1"/>
    </xf>
    <xf numFmtId="0" fontId="67" fillId="0" borderId="0" xfId="0" applyFont="1" applyAlignment="1">
      <alignment horizontal="right"/>
    </xf>
    <xf numFmtId="0" fontId="66" fillId="3" borderId="9" xfId="0" applyFont="1" applyFill="1" applyBorder="1" applyAlignment="1" applyProtection="1">
      <alignment horizontal="right" vertical="center" wrapText="1"/>
      <protection hidden="1"/>
    </xf>
    <xf numFmtId="4" fontId="66" fillId="3" borderId="6" xfId="0" applyNumberFormat="1" applyFont="1" applyFill="1" applyBorder="1" applyAlignment="1" applyProtection="1">
      <alignment vertical="center"/>
      <protection hidden="1"/>
    </xf>
    <xf numFmtId="4" fontId="68" fillId="4" borderId="5" xfId="0" applyNumberFormat="1" applyFont="1" applyFill="1" applyBorder="1" applyAlignment="1" applyProtection="1">
      <alignment vertical="center"/>
      <protection hidden="1"/>
    </xf>
    <xf numFmtId="0" fontId="62" fillId="0" borderId="0" xfId="0" applyFont="1" applyAlignment="1">
      <alignment horizontal="right"/>
    </xf>
    <xf numFmtId="2" fontId="66" fillId="4" borderId="5" xfId="0" applyNumberFormat="1" applyFont="1" applyFill="1" applyBorder="1" applyAlignment="1" applyProtection="1">
      <alignment horizontal="center" vertical="center"/>
      <protection hidden="1"/>
    </xf>
    <xf numFmtId="4" fontId="66" fillId="4" borderId="6" xfId="0" applyNumberFormat="1" applyFont="1" applyFill="1" applyBorder="1" applyAlignment="1" applyProtection="1">
      <alignment horizontal="right" vertical="center"/>
      <protection hidden="1"/>
    </xf>
    <xf numFmtId="4" fontId="66" fillId="4" borderId="5" xfId="0" applyNumberFormat="1" applyFont="1" applyFill="1" applyBorder="1" applyAlignment="1" applyProtection="1">
      <alignment vertical="center"/>
      <protection hidden="1"/>
    </xf>
    <xf numFmtId="4" fontId="66" fillId="4" borderId="6" xfId="0" applyNumberFormat="1" applyFont="1" applyFill="1" applyBorder="1" applyAlignment="1" applyProtection="1">
      <alignment vertical="center"/>
      <protection hidden="1"/>
    </xf>
    <xf numFmtId="9" fontId="66" fillId="3" borderId="6" xfId="0" applyNumberFormat="1" applyFont="1" applyFill="1" applyBorder="1" applyAlignment="1" applyProtection="1">
      <alignment vertical="center"/>
      <protection hidden="1"/>
    </xf>
    <xf numFmtId="4" fontId="68" fillId="4" borderId="6" xfId="0" applyNumberFormat="1" applyFont="1" applyFill="1" applyBorder="1" applyAlignment="1" applyProtection="1">
      <alignment vertical="center"/>
      <protection hidden="1"/>
    </xf>
    <xf numFmtId="4" fontId="66" fillId="3" borderId="6" xfId="0" applyNumberFormat="1" applyFont="1" applyFill="1" applyBorder="1" applyAlignment="1" applyProtection="1">
      <alignment horizontal="right" vertical="center"/>
      <protection hidden="1"/>
    </xf>
    <xf numFmtId="10" fontId="66" fillId="4" borderId="5" xfId="0" applyNumberFormat="1" applyFont="1" applyFill="1" applyBorder="1" applyAlignment="1" applyProtection="1">
      <alignment horizontal="right" vertical="center"/>
      <protection hidden="1"/>
    </xf>
    <xf numFmtId="0" fontId="72" fillId="10" borderId="39" xfId="0" applyFont="1" applyFill="1" applyBorder="1" applyAlignment="1">
      <alignment horizontal="left" vertical="center" wrapText="1" indent="1"/>
    </xf>
    <xf numFmtId="0" fontId="73" fillId="6" borderId="43" xfId="0" applyFont="1" applyFill="1" applyBorder="1" applyAlignment="1">
      <alignment horizontal="left" vertical="center" wrapText="1"/>
    </xf>
    <xf numFmtId="0" fontId="73" fillId="6" borderId="44" xfId="0" applyFont="1" applyFill="1" applyBorder="1" applyAlignment="1">
      <alignment horizontal="left" vertical="center" wrapText="1"/>
    </xf>
    <xf numFmtId="0" fontId="1" fillId="6" borderId="44" xfId="1" applyFont="1" applyFill="1" applyBorder="1" applyAlignment="1">
      <alignment horizontal="left" vertical="center" wrapText="1"/>
    </xf>
    <xf numFmtId="0" fontId="73" fillId="6" borderId="45" xfId="0" applyFont="1" applyFill="1" applyBorder="1" applyAlignment="1">
      <alignment horizontal="left" vertical="center" wrapText="1"/>
    </xf>
    <xf numFmtId="0" fontId="73" fillId="11" borderId="43" xfId="0" applyFont="1" applyFill="1" applyBorder="1" applyAlignment="1">
      <alignment horizontal="left" vertical="center" wrapText="1"/>
    </xf>
    <xf numFmtId="0" fontId="1" fillId="11" borderId="43" xfId="1" applyFont="1" applyFill="1" applyBorder="1" applyAlignment="1">
      <alignment horizontal="left" vertical="center" wrapText="1"/>
    </xf>
    <xf numFmtId="0" fontId="73" fillId="11" borderId="46" xfId="0" applyFont="1" applyFill="1" applyBorder="1" applyAlignment="1">
      <alignment horizontal="left" vertical="center" wrapText="1"/>
    </xf>
    <xf numFmtId="0" fontId="1" fillId="11" borderId="46" xfId="1" applyFont="1" applyFill="1" applyBorder="1" applyAlignment="1">
      <alignment horizontal="left" vertical="center" wrapText="1"/>
    </xf>
    <xf numFmtId="0" fontId="73" fillId="6" borderId="46" xfId="0" applyFont="1" applyFill="1" applyBorder="1" applyAlignment="1">
      <alignment horizontal="left" vertical="center" wrapText="1"/>
    </xf>
    <xf numFmtId="0" fontId="0" fillId="6" borderId="46" xfId="0" applyFill="1" applyBorder="1" applyAlignment="1">
      <alignment vertical="top" wrapText="1"/>
    </xf>
    <xf numFmtId="0" fontId="74" fillId="11" borderId="44" xfId="0" applyFont="1" applyFill="1" applyBorder="1" applyAlignment="1">
      <alignment vertical="top" wrapText="1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1" fillId="0" borderId="0" xfId="0" applyFont="1" applyAlignment="1">
      <alignment vertical="center" wrapText="1"/>
    </xf>
    <xf numFmtId="0" fontId="82" fillId="0" borderId="0" xfId="0" applyFont="1" applyAlignment="1">
      <alignment vertical="center" wrapText="1"/>
    </xf>
    <xf numFmtId="0" fontId="8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32" fillId="0" borderId="30" xfId="0" applyFont="1" applyBorder="1" applyAlignment="1">
      <alignment horizontal="center" vertical="top" wrapText="1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40" fillId="2" borderId="25" xfId="0" applyFont="1" applyFill="1" applyBorder="1" applyAlignment="1" applyProtection="1">
      <alignment horizontal="center" vertical="center"/>
    </xf>
    <xf numFmtId="0" fontId="40" fillId="2" borderId="26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52" fillId="3" borderId="0" xfId="0" applyFont="1" applyFill="1" applyAlignment="1" applyProtection="1">
      <alignment horizontal="left" vertical="center" wrapText="1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53" fillId="2" borderId="25" xfId="0" applyFont="1" applyFill="1" applyBorder="1" applyAlignment="1" applyProtection="1">
      <alignment horizontal="center" vertical="center"/>
    </xf>
    <xf numFmtId="0" fontId="53" fillId="2" borderId="32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 wrapText="1"/>
    </xf>
    <xf numFmtId="49" fontId="20" fillId="0" borderId="0" xfId="0" applyNumberFormat="1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left" wrapText="1"/>
    </xf>
    <xf numFmtId="49" fontId="20" fillId="0" borderId="12" xfId="0" applyNumberFormat="1" applyFont="1" applyBorder="1" applyAlignment="1" applyProtection="1">
      <alignment horizontal="left" vertical="center" wrapText="1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hidden="1"/>
    </xf>
    <xf numFmtId="0" fontId="20" fillId="4" borderId="14" xfId="0" applyFont="1" applyFill="1" applyBorder="1" applyAlignment="1" applyProtection="1">
      <alignment horizontal="center" vertical="center" wrapText="1"/>
      <protection hidden="1"/>
    </xf>
    <xf numFmtId="0" fontId="20" fillId="4" borderId="15" xfId="0" applyFont="1" applyFill="1" applyBorder="1" applyAlignment="1" applyProtection="1">
      <alignment horizontal="center" vertical="center" wrapText="1"/>
      <protection hidden="1"/>
    </xf>
    <xf numFmtId="0" fontId="29" fillId="3" borderId="12" xfId="0" applyFont="1" applyFill="1" applyBorder="1" applyAlignment="1" applyProtection="1">
      <alignment horizontal="center" vertical="center" textRotation="90" wrapText="1"/>
    </xf>
    <xf numFmtId="0" fontId="32" fillId="3" borderId="17" xfId="0" applyFont="1" applyFill="1" applyBorder="1" applyAlignment="1" applyProtection="1">
      <alignment vertical="center" wrapText="1"/>
    </xf>
    <xf numFmtId="0" fontId="32" fillId="3" borderId="0" xfId="0" applyFont="1" applyFill="1" applyAlignment="1" applyProtection="1">
      <alignment vertical="center" wrapText="1"/>
    </xf>
    <xf numFmtId="0" fontId="29" fillId="3" borderId="12" xfId="0" applyFont="1" applyFill="1" applyBorder="1" applyAlignment="1" applyProtection="1">
      <alignment horizontal="center" vertical="center" textRotation="90"/>
    </xf>
    <xf numFmtId="0" fontId="33" fillId="3" borderId="9" xfId="0" applyFont="1" applyFill="1" applyBorder="1" applyAlignment="1" applyProtection="1">
      <alignment horizontal="center" vertical="center" wrapText="1"/>
    </xf>
    <xf numFmtId="0" fontId="33" fillId="3" borderId="11" xfId="0" applyFont="1" applyFill="1" applyBorder="1" applyAlignment="1" applyProtection="1">
      <alignment horizontal="center" vertical="center" wrapText="1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26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3" fillId="0" borderId="27" xfId="0" applyFont="1" applyBorder="1" applyAlignment="1" applyProtection="1">
      <alignment horizontal="center" vertical="center" wrapText="1"/>
      <protection locked="0"/>
    </xf>
    <xf numFmtId="0" fontId="33" fillId="0" borderId="20" xfId="0" applyFont="1" applyBorder="1" applyAlignment="1" applyProtection="1">
      <alignment horizontal="center" vertical="center" wrapText="1"/>
      <protection locked="0"/>
    </xf>
    <xf numFmtId="43" fontId="25" fillId="3" borderId="0" xfId="0" applyNumberFormat="1" applyFont="1" applyFill="1" applyAlignment="1" applyProtection="1">
      <alignment horizontal="left" vertical="center"/>
      <protection hidden="1"/>
    </xf>
    <xf numFmtId="0" fontId="25" fillId="3" borderId="0" xfId="0" applyFont="1" applyFill="1" applyAlignment="1" applyProtection="1">
      <alignment horizontal="left" vertical="center"/>
      <protection hidden="1"/>
    </xf>
    <xf numFmtId="0" fontId="61" fillId="3" borderId="6" xfId="0" applyFont="1" applyFill="1" applyBorder="1" applyAlignment="1" applyProtection="1">
      <alignment horizontal="center" vertical="center" wrapText="1"/>
      <protection hidden="1"/>
    </xf>
    <xf numFmtId="0" fontId="61" fillId="3" borderId="7" xfId="0" applyFont="1" applyFill="1" applyBorder="1" applyAlignment="1" applyProtection="1">
      <alignment horizontal="center" vertical="center" wrapText="1"/>
      <protection hidden="1"/>
    </xf>
    <xf numFmtId="0" fontId="61" fillId="3" borderId="8" xfId="0" applyFont="1" applyFill="1" applyBorder="1" applyAlignment="1" applyProtection="1">
      <alignment horizontal="center" vertical="center" wrapText="1"/>
      <protection hidden="1"/>
    </xf>
    <xf numFmtId="0" fontId="61" fillId="3" borderId="1" xfId="0" applyFont="1" applyFill="1" applyBorder="1" applyAlignment="1" applyProtection="1">
      <alignment horizontal="center" vertical="center"/>
      <protection hidden="1"/>
    </xf>
    <xf numFmtId="0" fontId="61" fillId="3" borderId="30" xfId="0" applyFont="1" applyFill="1" applyBorder="1" applyAlignment="1" applyProtection="1">
      <alignment horizontal="center" vertical="center"/>
      <protection hidden="1"/>
    </xf>
    <xf numFmtId="0" fontId="61" fillId="3" borderId="2" xfId="0" applyFont="1" applyFill="1" applyBorder="1" applyAlignment="1" applyProtection="1">
      <alignment horizontal="center" vertical="center"/>
      <protection hidden="1"/>
    </xf>
    <xf numFmtId="0" fontId="61" fillId="3" borderId="2" xfId="0" applyFont="1" applyFill="1" applyBorder="1" applyAlignment="1" applyProtection="1">
      <alignment horizontal="center" vertical="center" wrapText="1"/>
      <protection hidden="1"/>
    </xf>
    <xf numFmtId="0" fontId="61" fillId="3" borderId="18" xfId="0" applyFont="1" applyFill="1" applyBorder="1" applyAlignment="1" applyProtection="1">
      <alignment horizontal="center" vertical="center" wrapText="1"/>
      <protection hidden="1"/>
    </xf>
    <xf numFmtId="0" fontId="61" fillId="3" borderId="4" xfId="0" applyFont="1" applyFill="1" applyBorder="1" applyAlignment="1" applyProtection="1">
      <alignment horizontal="center" vertical="center" wrapText="1"/>
      <protection hidden="1"/>
    </xf>
    <xf numFmtId="0" fontId="61" fillId="3" borderId="36" xfId="0" applyFont="1" applyFill="1" applyBorder="1" applyAlignment="1" applyProtection="1">
      <alignment horizontal="center" vertical="center" wrapText="1"/>
      <protection hidden="1"/>
    </xf>
    <xf numFmtId="0" fontId="61" fillId="3" borderId="37" xfId="0" applyFont="1" applyFill="1" applyBorder="1" applyAlignment="1" applyProtection="1">
      <alignment horizontal="center" vertical="center" wrapText="1"/>
      <protection hidden="1"/>
    </xf>
    <xf numFmtId="0" fontId="32" fillId="3" borderId="17" xfId="0" applyFont="1" applyFill="1" applyBorder="1" applyAlignment="1" applyProtection="1">
      <alignment horizontal="left" vertical="center" wrapText="1"/>
    </xf>
    <xf numFmtId="0" fontId="32" fillId="3" borderId="0" xfId="0" applyFont="1" applyFill="1" applyAlignment="1" applyProtection="1">
      <alignment horizontal="left" vertical="center" wrapText="1"/>
    </xf>
    <xf numFmtId="0" fontId="61" fillId="3" borderId="3" xfId="0" applyFont="1" applyFill="1" applyBorder="1" applyAlignment="1" applyProtection="1">
      <alignment horizontal="center" vertical="center"/>
      <protection hidden="1"/>
    </xf>
    <xf numFmtId="0" fontId="61" fillId="3" borderId="4" xfId="0" applyFont="1" applyFill="1" applyBorder="1" applyAlignment="1" applyProtection="1">
      <alignment horizontal="center" vertical="center"/>
      <protection hidden="1"/>
    </xf>
    <xf numFmtId="0" fontId="6" fillId="8" borderId="12" xfId="0" applyFont="1" applyFill="1" applyBorder="1" applyAlignment="1" applyProtection="1">
      <alignment horizontal="left" vertical="center"/>
      <protection hidden="1"/>
    </xf>
    <xf numFmtId="0" fontId="35" fillId="2" borderId="9" xfId="0" applyFont="1" applyFill="1" applyBorder="1" applyAlignment="1" applyProtection="1">
      <alignment horizontal="center" vertical="center"/>
      <protection hidden="1"/>
    </xf>
    <xf numFmtId="0" fontId="35" fillId="2" borderId="10" xfId="0" applyFont="1" applyFill="1" applyBorder="1" applyAlignment="1" applyProtection="1">
      <alignment horizontal="center" vertical="center"/>
      <protection hidden="1"/>
    </xf>
    <xf numFmtId="0" fontId="35" fillId="2" borderId="11" xfId="0" applyFont="1" applyFill="1" applyBorder="1" applyAlignment="1" applyProtection="1">
      <alignment horizontal="center" vertical="center"/>
      <protection hidden="1"/>
    </xf>
    <xf numFmtId="0" fontId="35" fillId="2" borderId="9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0" fontId="40" fillId="2" borderId="9" xfId="0" applyFont="1" applyFill="1" applyBorder="1" applyAlignment="1" applyProtection="1">
      <alignment horizontal="center" vertical="center" wrapText="1"/>
    </xf>
    <xf numFmtId="0" fontId="40" fillId="2" borderId="10" xfId="0" applyFont="1" applyFill="1" applyBorder="1" applyAlignment="1" applyProtection="1">
      <alignment horizontal="center" vertical="center" wrapText="1"/>
    </xf>
    <xf numFmtId="0" fontId="40" fillId="2" borderId="11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58" fillId="3" borderId="14" xfId="0" applyFont="1" applyFill="1" applyBorder="1" applyAlignment="1" applyProtection="1">
      <alignment horizontal="center" vertical="center"/>
      <protection hidden="1"/>
    </xf>
    <xf numFmtId="0" fontId="58" fillId="3" borderId="38" xfId="0" applyFont="1" applyFill="1" applyBorder="1" applyAlignment="1" applyProtection="1">
      <alignment horizontal="center" vertical="center"/>
      <protection hidden="1"/>
    </xf>
    <xf numFmtId="0" fontId="58" fillId="3" borderId="15" xfId="0" applyFont="1" applyFill="1" applyBorder="1" applyAlignment="1" applyProtection="1">
      <alignment horizontal="center" vertical="center"/>
      <protection hidden="1"/>
    </xf>
    <xf numFmtId="0" fontId="66" fillId="3" borderId="9" xfId="0" applyFont="1" applyFill="1" applyBorder="1" applyAlignment="1" applyProtection="1">
      <alignment horizontal="right" vertical="center" wrapText="1"/>
      <protection hidden="1"/>
    </xf>
    <xf numFmtId="0" fontId="66" fillId="3" borderId="10" xfId="0" applyFont="1" applyFill="1" applyBorder="1" applyAlignment="1" applyProtection="1">
      <alignment horizontal="right" vertical="center" wrapText="1"/>
      <protection hidden="1"/>
    </xf>
    <xf numFmtId="0" fontId="66" fillId="3" borderId="11" xfId="0" applyFont="1" applyFill="1" applyBorder="1" applyAlignment="1" applyProtection="1">
      <alignment horizontal="right" vertical="center" wrapText="1"/>
      <protection hidden="1"/>
    </xf>
    <xf numFmtId="0" fontId="66" fillId="3" borderId="1" xfId="0" applyFont="1" applyFill="1" applyBorder="1" applyAlignment="1" applyProtection="1">
      <alignment horizontal="left" vertical="center"/>
      <protection hidden="1"/>
    </xf>
    <xf numFmtId="0" fontId="66" fillId="3" borderId="3" xfId="0" applyFont="1" applyFill="1" applyBorder="1" applyAlignment="1" applyProtection="1">
      <alignment horizontal="left" vertical="center"/>
      <protection hidden="1"/>
    </xf>
    <xf numFmtId="0" fontId="66" fillId="3" borderId="9" xfId="0" applyFont="1" applyFill="1" applyBorder="1" applyAlignment="1" applyProtection="1">
      <alignment horizontal="right" vertical="center"/>
      <protection hidden="1"/>
    </xf>
    <xf numFmtId="0" fontId="66" fillId="3" borderId="11" xfId="0" applyFont="1" applyFill="1" applyBorder="1" applyAlignment="1" applyProtection="1">
      <alignment horizontal="right" vertical="center"/>
      <protection hidden="1"/>
    </xf>
    <xf numFmtId="0" fontId="62" fillId="0" borderId="9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49" fontId="58" fillId="3" borderId="14" xfId="0" applyNumberFormat="1" applyFont="1" applyFill="1" applyBorder="1" applyAlignment="1" applyProtection="1">
      <alignment horizontal="center" vertical="center"/>
      <protection hidden="1"/>
    </xf>
    <xf numFmtId="0" fontId="64" fillId="0" borderId="0" xfId="0" applyFont="1" applyAlignment="1">
      <alignment horizontal="center" wrapText="1"/>
    </xf>
    <xf numFmtId="0" fontId="70" fillId="3" borderId="10" xfId="0" applyFont="1" applyFill="1" applyBorder="1" applyAlignment="1" applyProtection="1">
      <alignment horizontal="right" vertical="center" wrapText="1"/>
      <protection hidden="1"/>
    </xf>
    <xf numFmtId="0" fontId="70" fillId="3" borderId="11" xfId="0" applyFont="1" applyFill="1" applyBorder="1" applyAlignment="1" applyProtection="1">
      <alignment horizontal="right" vertical="center" wrapText="1"/>
      <protection hidden="1"/>
    </xf>
    <xf numFmtId="0" fontId="69" fillId="3" borderId="9" xfId="0" applyFont="1" applyFill="1" applyBorder="1" applyAlignment="1" applyProtection="1">
      <alignment horizontal="right" vertical="center" wrapText="1"/>
      <protection hidden="1"/>
    </xf>
    <xf numFmtId="0" fontId="69" fillId="3" borderId="11" xfId="0" applyFont="1" applyFill="1" applyBorder="1" applyAlignment="1" applyProtection="1">
      <alignment horizontal="right" vertical="center" wrapText="1"/>
      <protection hidden="1"/>
    </xf>
    <xf numFmtId="0" fontId="68" fillId="3" borderId="9" xfId="0" applyFont="1" applyFill="1" applyBorder="1" applyAlignment="1" applyProtection="1">
      <alignment horizontal="right" vertical="center"/>
      <protection hidden="1"/>
    </xf>
    <xf numFmtId="0" fontId="68" fillId="3" borderId="11" xfId="0" applyFont="1" applyFill="1" applyBorder="1" applyAlignment="1" applyProtection="1">
      <alignment horizontal="right" vertical="center"/>
      <protection hidden="1"/>
    </xf>
    <xf numFmtId="0" fontId="71" fillId="9" borderId="17" xfId="0" applyFont="1" applyFill="1" applyBorder="1" applyAlignment="1">
      <alignment horizontal="center"/>
    </xf>
    <xf numFmtId="0" fontId="71" fillId="9" borderId="0" xfId="0" applyFont="1" applyFill="1" applyAlignment="1">
      <alignment horizontal="center"/>
    </xf>
    <xf numFmtId="0" fontId="72" fillId="10" borderId="40" xfId="0" applyFont="1" applyFill="1" applyBorder="1" applyAlignment="1">
      <alignment horizontal="center" vertical="center" wrapText="1"/>
    </xf>
    <xf numFmtId="0" fontId="72" fillId="10" borderId="41" xfId="0" applyFont="1" applyFill="1" applyBorder="1" applyAlignment="1">
      <alignment horizontal="center" vertical="center" wrapText="1"/>
    </xf>
    <xf numFmtId="0" fontId="72" fillId="10" borderId="42" xfId="0" applyFont="1" applyFill="1" applyBorder="1" applyAlignment="1">
      <alignment horizontal="center" vertical="center" wrapText="1"/>
    </xf>
    <xf numFmtId="0" fontId="73" fillId="6" borderId="43" xfId="0" applyFont="1" applyFill="1" applyBorder="1" applyAlignment="1">
      <alignment horizontal="left" vertical="center" wrapText="1"/>
    </xf>
    <xf numFmtId="0" fontId="73" fillId="6" borderId="45" xfId="0" applyFont="1" applyFill="1" applyBorder="1" applyAlignment="1">
      <alignment horizontal="left" vertical="center" wrapText="1"/>
    </xf>
    <xf numFmtId="0" fontId="73" fillId="6" borderId="46" xfId="0" applyFont="1" applyFill="1" applyBorder="1" applyAlignment="1">
      <alignment horizontal="left" vertical="center" wrapText="1"/>
    </xf>
    <xf numFmtId="0" fontId="1" fillId="6" borderId="43" xfId="1" applyFont="1" applyFill="1" applyBorder="1" applyAlignment="1">
      <alignment horizontal="left" vertical="center" wrapText="1"/>
    </xf>
    <xf numFmtId="0" fontId="1" fillId="6" borderId="46" xfId="1" applyFont="1" applyFill="1" applyBorder="1" applyAlignment="1">
      <alignment horizontal="left" vertical="center" wrapText="1"/>
    </xf>
    <xf numFmtId="0" fontId="1" fillId="11" borderId="43" xfId="1" applyFont="1" applyFill="1" applyBorder="1" applyAlignment="1">
      <alignment horizontal="left" vertical="center" wrapText="1"/>
    </xf>
    <xf numFmtId="0" fontId="1" fillId="11" borderId="46" xfId="1" applyFont="1" applyFill="1" applyBorder="1" applyAlignment="1">
      <alignment horizontal="left" vertical="center" wrapText="1"/>
    </xf>
    <xf numFmtId="0" fontId="72" fillId="10" borderId="47" xfId="0" applyFont="1" applyFill="1" applyBorder="1" applyAlignment="1">
      <alignment horizontal="center" vertical="center" wrapText="1"/>
    </xf>
    <xf numFmtId="0" fontId="72" fillId="10" borderId="48" xfId="0" applyFont="1" applyFill="1" applyBorder="1" applyAlignment="1">
      <alignment horizontal="center" vertical="center" wrapText="1"/>
    </xf>
    <xf numFmtId="0" fontId="72" fillId="10" borderId="49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78" fillId="0" borderId="0" xfId="0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</cellXfs>
  <cellStyles count="3">
    <cellStyle name="Lien hypertexte" xfId="1" builtinId="8"/>
    <cellStyle name="Normal" xfId="0" builtinId="0"/>
    <cellStyle name="Normal 2" xfId="2"/>
  </cellStyles>
  <dxfs count="1">
    <dxf>
      <font>
        <b/>
        <i val="0"/>
        <color indexed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png"/><Relationship Id="rId1" Type="http://schemas.openxmlformats.org/officeDocument/2006/relationships/image" Target="../media/image5.jpg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11</xdr:col>
      <xdr:colOff>426721</xdr:colOff>
      <xdr:row>15</xdr:row>
      <xdr:rowOff>561787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391900" y="0"/>
          <a:ext cx="5760720" cy="245364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101600</xdr:rowOff>
    </xdr:from>
    <xdr:to>
      <xdr:col>0</xdr:col>
      <xdr:colOff>1879600</xdr:colOff>
      <xdr:row>3</xdr:row>
      <xdr:rowOff>139700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14300" y="101600"/>
          <a:ext cx="17653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272141</xdr:colOff>
      <xdr:row>0</xdr:row>
      <xdr:rowOff>0</xdr:rowOff>
    </xdr:from>
    <xdr:to>
      <xdr:col>1</xdr:col>
      <xdr:colOff>1730050</xdr:colOff>
      <xdr:row>2</xdr:row>
      <xdr:rowOff>155510</xdr:rowOff>
    </xdr:to>
    <xdr:pic>
      <xdr:nvPicPr>
        <xdr:cNvPr id="5" name="Image 4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72142" y="0"/>
          <a:ext cx="1730051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7</xdr:col>
      <xdr:colOff>522091</xdr:colOff>
      <xdr:row>43</xdr:row>
      <xdr:rowOff>193538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8485026"/>
          <a:ext cx="9600000" cy="52476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419100</xdr:colOff>
      <xdr:row>39</xdr:row>
      <xdr:rowOff>180975</xdr:rowOff>
    </xdr:to>
    <xdr:sp macro="" textlink="">
      <xdr:nvSpPr>
        <xdr:cNvPr id="2052" name="AutoShap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419100</xdr:colOff>
      <xdr:row>39</xdr:row>
      <xdr:rowOff>180975</xdr:rowOff>
    </xdr:to>
    <xdr:sp macro="" textlink="">
      <xdr:nvSpPr>
        <xdr:cNvPr id="2051" name="AutoShap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1657350</xdr:colOff>
      <xdr:row>11</xdr:row>
      <xdr:rowOff>219075</xdr:rowOff>
    </xdr:from>
    <xdr:to>
      <xdr:col>1</xdr:col>
      <xdr:colOff>2705100</xdr:colOff>
      <xdr:row>13</xdr:row>
      <xdr:rowOff>333375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590925"/>
          <a:ext cx="10477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11</xdr:row>
      <xdr:rowOff>219075</xdr:rowOff>
    </xdr:from>
    <xdr:to>
      <xdr:col>1</xdr:col>
      <xdr:colOff>1447800</xdr:colOff>
      <xdr:row>14</xdr:row>
      <xdr:rowOff>9525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590925"/>
          <a:ext cx="1028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11</xdr:row>
          <xdr:rowOff>219075</xdr:rowOff>
        </xdr:from>
        <xdr:to>
          <xdr:col>1</xdr:col>
          <xdr:colOff>1447800</xdr:colOff>
          <xdr:row>14</xdr:row>
          <xdr:rowOff>9525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1657350</xdr:colOff>
          <xdr:row>11</xdr:row>
          <xdr:rowOff>219075</xdr:rowOff>
        </xdr:from>
        <xdr:to>
          <xdr:col>1</xdr:col>
          <xdr:colOff>2705100</xdr:colOff>
          <xdr:row>13</xdr:row>
          <xdr:rowOff>333375</xdr:rowOff>
        </xdr:to>
        <xdr:sp macro="" textlink="">
          <xdr:nvSpPr>
            <xdr:cNvPr id="3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70252</xdr:rowOff>
    </xdr:from>
    <xdr:to>
      <xdr:col>0</xdr:col>
      <xdr:colOff>4249615</xdr:colOff>
      <xdr:row>29</xdr:row>
      <xdr:rowOff>18100</xdr:rowOff>
    </xdr:to>
    <xdr:sp macro="" textlink="">
      <xdr:nvSpPr>
        <xdr:cNvPr id="2" name="Rectangle à coins arrondis 1"/>
        <xdr:cNvSpPr/>
      </xdr:nvSpPr>
      <xdr:spPr bwMode="auto">
        <a:xfrm>
          <a:off x="0" y="6614487"/>
          <a:ext cx="4249615" cy="2962232"/>
        </a:xfrm>
        <a:prstGeom prst="roundRect">
          <a:avLst>
            <a:gd name="adj" fmla="val 16667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defRPr/>
          </a:pPr>
          <a:endParaRPr lang="fr-FR" sz="1200" b="1"/>
        </a:p>
        <a:p>
          <a:pPr algn="ctr">
            <a:defRPr/>
          </a:pPr>
          <a:endParaRPr lang="fr-FR" sz="1200" b="1"/>
        </a:p>
        <a:p>
          <a:pPr algn="ctr">
            <a:defRPr/>
          </a:pPr>
          <a:endParaRPr lang="fr-FR" sz="1200" b="1"/>
        </a:p>
        <a:p>
          <a:pPr algn="ctr">
            <a:defRPr/>
          </a:pPr>
          <a:endParaRPr lang="fr-FR" sz="1200" b="1"/>
        </a:p>
        <a:p>
          <a:pPr algn="ctr">
            <a:defRPr/>
          </a:pPr>
          <a:endParaRPr lang="fr-FR" sz="1200" b="1"/>
        </a:p>
        <a:p>
          <a:pPr algn="ctr">
            <a:defRPr/>
          </a:pPr>
          <a:endParaRPr lang="fr-FR" sz="1200" b="1"/>
        </a:p>
        <a:p>
          <a:pPr algn="ctr">
            <a:defRPr/>
          </a:pPr>
          <a:r>
            <a:rPr lang="fr-FR" sz="1200" b="1"/>
            <a:t>PERMANENTS (titulaires et CDI) </a:t>
          </a:r>
          <a:endParaRPr/>
        </a:p>
      </xdr:txBody>
    </xdr:sp>
    <xdr:clientData/>
  </xdr:twoCellAnchor>
  <xdr:twoCellAnchor>
    <xdr:from>
      <xdr:col>0</xdr:col>
      <xdr:colOff>97691</xdr:colOff>
      <xdr:row>32</xdr:row>
      <xdr:rowOff>0</xdr:rowOff>
    </xdr:from>
    <xdr:to>
      <xdr:col>0</xdr:col>
      <xdr:colOff>4286247</xdr:colOff>
      <xdr:row>41</xdr:row>
      <xdr:rowOff>207596</xdr:rowOff>
    </xdr:to>
    <xdr:sp macro="" textlink="">
      <xdr:nvSpPr>
        <xdr:cNvPr id="3" name="Rectangle à coins arrondis 2"/>
        <xdr:cNvSpPr/>
      </xdr:nvSpPr>
      <xdr:spPr bwMode="auto">
        <a:xfrm>
          <a:off x="97691" y="9134231"/>
          <a:ext cx="4188557" cy="2637692"/>
        </a:xfrm>
        <a:prstGeom prst="roundRect">
          <a:avLst>
            <a:gd name="adj" fmla="val 16667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defRPr/>
          </a:pPr>
          <a:endParaRPr lang="fr-FR" sz="12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>
            <a:defRPr/>
          </a:pPr>
          <a:endParaRPr lang="fr-FR" sz="12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>
            <a:defRPr/>
          </a:pPr>
          <a:endParaRPr lang="fr-FR" sz="12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>
            <a:defRPr/>
          </a:pPr>
          <a:endParaRPr lang="fr-FR" sz="12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>
            <a:defRPr/>
          </a:pPr>
          <a:endParaRPr lang="fr-FR" sz="12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>
            <a:defRPr/>
          </a:pPr>
          <a:endParaRPr lang="fr-FR" sz="12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>
            <a:defRPr/>
          </a:pPr>
          <a:r>
            <a:rPr lang="fr-FR" sz="1200" b="1">
              <a:solidFill>
                <a:schemeClr val="lt1"/>
              </a:solidFill>
              <a:latin typeface="+mn-lt"/>
              <a:ea typeface="+mn-ea"/>
              <a:cs typeface="+mn-cs"/>
            </a:rPr>
            <a:t>PERSONNELS NON PERMANENTS </a:t>
          </a:r>
          <a:endParaRPr/>
        </a:p>
        <a:p>
          <a:pPr algn="ctr">
            <a:defRPr/>
          </a:pPr>
          <a:r>
            <a:rPr lang="fr-FR" sz="1200" b="1">
              <a:solidFill>
                <a:schemeClr val="lt1"/>
              </a:solidFill>
              <a:latin typeface="+mn-lt"/>
              <a:ea typeface="+mn-ea"/>
              <a:cs typeface="+mn-cs"/>
            </a:rPr>
            <a:t> SANS FINANCEMENT ANR DEMANDE</a:t>
          </a:r>
          <a:endParaRPr lang="fr-FR" sz="1200"/>
        </a:p>
      </xdr:txBody>
    </xdr:sp>
    <xdr:clientData/>
  </xdr:twoCellAnchor>
  <xdr:twoCellAnchor>
    <xdr:from>
      <xdr:col>0</xdr:col>
      <xdr:colOff>1295399</xdr:colOff>
      <xdr:row>10</xdr:row>
      <xdr:rowOff>95250</xdr:rowOff>
    </xdr:from>
    <xdr:to>
      <xdr:col>0</xdr:col>
      <xdr:colOff>1504950</xdr:colOff>
      <xdr:row>10</xdr:row>
      <xdr:rowOff>257175</xdr:rowOff>
    </xdr:to>
    <xdr:sp macro="" textlink="">
      <xdr:nvSpPr>
        <xdr:cNvPr id="4" name="Flèche droite 3"/>
        <xdr:cNvSpPr/>
      </xdr:nvSpPr>
      <xdr:spPr bwMode="auto">
        <a:xfrm>
          <a:off x="1295400" y="3257550"/>
          <a:ext cx="209550" cy="161925"/>
        </a:xfrm>
        <a:prstGeom prst="rightArrow">
          <a:avLst>
            <a:gd name="adj1" fmla="val 50000"/>
            <a:gd name="adj2" fmla="val 5000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>
            <a:defRPr/>
          </a:pPr>
          <a:endParaRPr lang="fr-FR"/>
        </a:p>
      </xdr:txBody>
    </xdr:sp>
    <xdr:clientData/>
  </xdr:twoCellAnchor>
  <xdr:twoCellAnchor>
    <xdr:from>
      <xdr:col>0</xdr:col>
      <xdr:colOff>0</xdr:colOff>
      <xdr:row>10</xdr:row>
      <xdr:rowOff>8303</xdr:rowOff>
    </xdr:from>
    <xdr:to>
      <xdr:col>0</xdr:col>
      <xdr:colOff>4371973</xdr:colOff>
      <xdr:row>10</xdr:row>
      <xdr:rowOff>381000</xdr:rowOff>
    </xdr:to>
    <xdr:sp macro="" textlink="">
      <xdr:nvSpPr>
        <xdr:cNvPr id="5" name="Rectangle à coins arrondis 4"/>
        <xdr:cNvSpPr/>
      </xdr:nvSpPr>
      <xdr:spPr bwMode="auto">
        <a:xfrm>
          <a:off x="0" y="4313603"/>
          <a:ext cx="4371974" cy="372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defRPr/>
          </a:pPr>
          <a:r>
            <a:rPr lang="fr-FR" sz="1200" b="1">
              <a:solidFill>
                <a:sysClr val="windowText" lastClr="000000"/>
              </a:solidFill>
            </a:rPr>
            <a:t>CONVERTISSEUR  :   %  →   h.m </a:t>
          </a:r>
          <a:endParaRPr/>
        </a:p>
      </xdr:txBody>
    </xdr:sp>
    <xdr:clientData/>
  </xdr:twoCellAnchor>
  <xdr:twoCellAnchor>
    <xdr:from>
      <xdr:col>0</xdr:col>
      <xdr:colOff>140160</xdr:colOff>
      <xdr:row>45</xdr:row>
      <xdr:rowOff>78441</xdr:rowOff>
    </xdr:from>
    <xdr:to>
      <xdr:col>0</xdr:col>
      <xdr:colOff>4169967</xdr:colOff>
      <xdr:row>56</xdr:row>
      <xdr:rowOff>151351</xdr:rowOff>
    </xdr:to>
    <xdr:sp macro="" textlink="">
      <xdr:nvSpPr>
        <xdr:cNvPr id="8" name="Rectangle à coins arrondis 7"/>
        <xdr:cNvSpPr/>
      </xdr:nvSpPr>
      <xdr:spPr bwMode="auto">
        <a:xfrm>
          <a:off x="140160" y="13166912"/>
          <a:ext cx="4029808" cy="2896792"/>
        </a:xfrm>
        <a:prstGeom prst="roundRect">
          <a:avLst>
            <a:gd name="adj" fmla="val 16667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defRPr/>
          </a:pPr>
          <a:endParaRPr lang="fr-FR" sz="1200" b="1"/>
        </a:p>
        <a:p>
          <a:pPr algn="ctr">
            <a:defRPr/>
          </a:pPr>
          <a:endParaRPr lang="fr-FR" sz="1200" b="1"/>
        </a:p>
        <a:p>
          <a:pPr algn="ctr">
            <a:defRPr/>
          </a:pPr>
          <a:endParaRPr lang="fr-FR" sz="1200" b="1"/>
        </a:p>
        <a:p>
          <a:pPr algn="ctr">
            <a:defRPr/>
          </a:pPr>
          <a:endParaRPr lang="fr-FR" sz="1200" b="1"/>
        </a:p>
        <a:p>
          <a:pPr algn="ctr">
            <a:defRPr/>
          </a:pPr>
          <a:endParaRPr lang="fr-FR" sz="1200" b="1"/>
        </a:p>
        <a:p>
          <a:pPr algn="ctr">
            <a:defRPr/>
          </a:pPr>
          <a:endParaRPr lang="fr-FR" sz="1200" b="1"/>
        </a:p>
        <a:p>
          <a:pPr algn="ctr">
            <a:defRPr/>
          </a:pPr>
          <a:r>
            <a:rPr lang="fr-FR" sz="1200" b="1"/>
            <a:t>PERSONNELS NON PERMANENTS  </a:t>
          </a:r>
          <a:endParaRPr/>
        </a:p>
        <a:p>
          <a:pPr algn="ctr">
            <a:defRPr/>
          </a:pPr>
          <a:r>
            <a:rPr lang="fr-FR" sz="1200" b="1">
              <a:solidFill>
                <a:schemeClr val="bg1"/>
              </a:solidFill>
            </a:rPr>
            <a:t>AVEC FINANCEMENT ANR DEMANDE</a:t>
          </a:r>
          <a:endParaRPr/>
        </a:p>
        <a:p>
          <a:pPr algn="ctr">
            <a:defRPr/>
          </a:pPr>
          <a:r>
            <a:rPr lang="fr-FR" sz="1200" b="1">
              <a:solidFill>
                <a:sysClr val="windowText" lastClr="000000"/>
              </a:solidFill>
            </a:rPr>
            <a:t>(coûts des personnels uniquement liés à la recherche + modulation d'enseignement pour les  coordonnateurs </a:t>
          </a:r>
          <a:endParaRPr/>
        </a:p>
        <a:p>
          <a:pPr algn="ctr">
            <a:defRPr/>
          </a:pPr>
          <a:r>
            <a:rPr lang="fr-FR" sz="1200" b="1">
              <a:solidFill>
                <a:schemeClr val="bg1"/>
              </a:solidFill>
            </a:rPr>
            <a:t>JCJC uniquement</a:t>
          </a:r>
          <a:r>
            <a:rPr lang="fr-FR" sz="1200" b="1">
              <a:solidFill>
                <a:sysClr val="windowText" lastClr="000000"/>
              </a:solidFill>
            </a:rPr>
            <a:t>)</a:t>
          </a:r>
          <a:endParaRPr/>
        </a:p>
        <a:p>
          <a:pPr algn="ctr">
            <a:defRPr/>
          </a:pP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140369</xdr:colOff>
      <xdr:row>0</xdr:row>
      <xdr:rowOff>10026</xdr:rowOff>
    </xdr:from>
    <xdr:to>
      <xdr:col>0</xdr:col>
      <xdr:colOff>1754605</xdr:colOff>
      <xdr:row>1</xdr:row>
      <xdr:rowOff>320839</xdr:rowOff>
    </xdr:to>
    <xdr:pic>
      <xdr:nvPicPr>
        <xdr:cNvPr id="7" name="Image 6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40369" y="10026"/>
          <a:ext cx="1614236" cy="55144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268941</xdr:colOff>
      <xdr:row>57</xdr:row>
      <xdr:rowOff>228211</xdr:rowOff>
    </xdr:from>
    <xdr:to>
      <xdr:col>0</xdr:col>
      <xdr:colOff>4101353</xdr:colOff>
      <xdr:row>62</xdr:row>
      <xdr:rowOff>44824</xdr:rowOff>
    </xdr:to>
    <xdr:sp macro="" textlink="">
      <xdr:nvSpPr>
        <xdr:cNvPr id="9" name="Rectangle à coins arrondis 7"/>
        <xdr:cNvSpPr/>
      </xdr:nvSpPr>
      <xdr:spPr bwMode="auto">
        <a:xfrm>
          <a:off x="268941" y="16476741"/>
          <a:ext cx="3832412" cy="1228554"/>
        </a:xfrm>
        <a:prstGeom prst="roundRect">
          <a:avLst>
            <a:gd name="adj" fmla="val 16667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defRPr/>
          </a:pPr>
          <a:endParaRPr lang="fr-FR" sz="1200" b="1"/>
        </a:p>
        <a:p>
          <a:pPr algn="ctr">
            <a:defRPr/>
          </a:pPr>
          <a:endParaRPr lang="fr-FR" sz="1200" b="1"/>
        </a:p>
        <a:p>
          <a:pPr algn="ctr">
            <a:defRPr/>
          </a:pPr>
          <a:r>
            <a:rPr lang="fr-FR" sz="1200" b="1">
              <a:solidFill>
                <a:schemeClr val="bg1"/>
              </a:solidFill>
            </a:rPr>
            <a:t>Coût modulation d'enseignement </a:t>
          </a:r>
          <a:endParaRPr/>
        </a:p>
        <a:p>
          <a:pPr algn="ctr">
            <a:defRPr/>
          </a:pPr>
          <a:r>
            <a:rPr lang="fr-FR" sz="1200" b="1">
              <a:solidFill>
                <a:sysClr val="windowText" lastClr="000000"/>
              </a:solidFill>
            </a:rPr>
            <a:t>(max 96HTD/an JCJC uniquement)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1619250</xdr:colOff>
      <xdr:row>3</xdr:row>
      <xdr:rowOff>295274</xdr:rowOff>
    </xdr:from>
    <xdr:to>
      <xdr:col>11</xdr:col>
      <xdr:colOff>352424</xdr:colOff>
      <xdr:row>21</xdr:row>
      <xdr:rowOff>9525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962775" y="1114425"/>
          <a:ext cx="3867150" cy="3867150"/>
        </a:xfrm>
        <a:prstGeom prst="rect">
          <a:avLst/>
        </a:prstGeom>
      </xdr:spPr>
    </xdr:pic>
    <xdr:clientData/>
  </xdr:twoCellAnchor>
  <xdr:twoCellAnchor editAs="oneCell">
    <xdr:from>
      <xdr:col>6</xdr:col>
      <xdr:colOff>1133475</xdr:colOff>
      <xdr:row>21</xdr:row>
      <xdr:rowOff>19050</xdr:rowOff>
    </xdr:from>
    <xdr:to>
      <xdr:col>11</xdr:col>
      <xdr:colOff>754230</xdr:colOff>
      <xdr:row>45</xdr:row>
      <xdr:rowOff>85725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6477000" y="4991100"/>
          <a:ext cx="4754730" cy="5076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28574</xdr:rowOff>
    </xdr:from>
    <xdr:to>
      <xdr:col>1</xdr:col>
      <xdr:colOff>981075</xdr:colOff>
      <xdr:row>2</xdr:row>
      <xdr:rowOff>190499</xdr:rowOff>
    </xdr:to>
    <xdr:pic>
      <xdr:nvPicPr>
        <xdr:cNvPr id="5" name="Image 4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00025" y="28574"/>
          <a:ext cx="15430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éphane BERIOU" id="{4526D212-A69C-17D0-564F-D43B7FCEA032}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8" personId="{4526D212-A69C-17D0-564F-D43B7FCEA032}" id="{0093004F-00E1-4936-A018-003000100023}" done="0">
    <text xml:space="preserve">Durée du projet :
Avez-vous pensé à renseigner la durée du projet (cellule B12) ?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hilippe.djambazian@univ-amu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anr.fr/fileadmin/aap/2023/AAPG_2023_-_V1.0__VF_publication_18_juillet_2022__.pdf" TargetMode="External"/><Relationship Id="rId7" Type="http://schemas.openxmlformats.org/officeDocument/2006/relationships/drawing" Target="../drawings/drawing2.xml"/><Relationship Id="rId12" Type="http://schemas.openxmlformats.org/officeDocument/2006/relationships/image" Target="../media/image4.emf"/><Relationship Id="rId2" Type="http://schemas.openxmlformats.org/officeDocument/2006/relationships/hyperlink" Target="https://anr.fr/fr/plan-daction-2023/" TargetMode="External"/><Relationship Id="rId1" Type="http://schemas.openxmlformats.org/officeDocument/2006/relationships/hyperlink" Target="https://anr.fr/fr/detail/call/aapg-appel-a-projets-generique-2023/" TargetMode="External"/><Relationship Id="rId6" Type="http://schemas.openxmlformats.org/officeDocument/2006/relationships/hyperlink" Target="https://anr.fr/fileadmin/aap/2023/aapg-20203-FAQ_Etp1_V2_AAPG2023.pdf" TargetMode="External"/><Relationship Id="rId11" Type="http://schemas.openxmlformats.org/officeDocument/2006/relationships/package" Target="../embeddings/Microsoft_Word_Document2.docx"/><Relationship Id="rId5" Type="http://schemas.openxmlformats.org/officeDocument/2006/relationships/hyperlink" Target="https://anr.fr/fr/rf/" TargetMode="External"/><Relationship Id="rId10" Type="http://schemas.openxmlformats.org/officeDocument/2006/relationships/image" Target="../media/image3.emf"/><Relationship Id="rId4" Type="http://schemas.openxmlformats.org/officeDocument/2006/relationships/hyperlink" Target="https://anr.fr/fileadmin/aap/2023/aapg-20203-Guide_V2.0_20220921.pdf" TargetMode="External"/><Relationship Id="rId9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tephane.beriou@univ-amu.fr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mailto:mathilde.jasmin@univ-amu.fr" TargetMode="External"/><Relationship Id="rId1" Type="http://schemas.openxmlformats.org/officeDocument/2006/relationships/hyperlink" Target="mailto:emma.balanche@univ-amu.fr" TargetMode="External"/><Relationship Id="rId6" Type="http://schemas.openxmlformats.org/officeDocument/2006/relationships/hyperlink" Target="mailto:marie.korobeinik@univ-amu.fr" TargetMode="External"/><Relationship Id="rId5" Type="http://schemas.openxmlformats.org/officeDocument/2006/relationships/hyperlink" Target="mailto:goery.renauld@univ-amu.fr" TargetMode="External"/><Relationship Id="rId4" Type="http://schemas.openxmlformats.org/officeDocument/2006/relationships/hyperlink" Target="mailto:nathalie.truphemes@uni-amu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33"/>
  <sheetViews>
    <sheetView showGridLines="0" topLeftCell="A4" zoomScale="75" workbookViewId="0">
      <selection activeCell="B21" sqref="B21"/>
    </sheetView>
  </sheetViews>
  <sheetFormatPr baseColWidth="10" defaultRowHeight="15"/>
  <cols>
    <col min="1" max="1" width="30.42578125" customWidth="1"/>
    <col min="2" max="2" width="125.7109375" customWidth="1"/>
  </cols>
  <sheetData>
    <row r="5" spans="1:2" ht="58.5" customHeight="1">
      <c r="A5" s="318" t="s">
        <v>0</v>
      </c>
      <c r="B5" s="319"/>
    </row>
    <row r="6" spans="1:2" ht="29.25" customHeight="1">
      <c r="A6" s="320" t="s">
        <v>1</v>
      </c>
      <c r="B6" s="321"/>
    </row>
    <row r="8" spans="1:2" s="1" customFormat="1" ht="15.75">
      <c r="A8" s="2" t="s">
        <v>2</v>
      </c>
      <c r="B8" s="3" t="s">
        <v>3</v>
      </c>
    </row>
    <row r="9" spans="1:2" s="1" customFormat="1" ht="15.75">
      <c r="A9" s="4"/>
      <c r="B9" s="5"/>
    </row>
    <row r="10" spans="1:2" s="1" customFormat="1" ht="15.75">
      <c r="A10" s="2" t="s">
        <v>4</v>
      </c>
      <c r="B10" s="6" t="s">
        <v>5</v>
      </c>
    </row>
    <row r="11" spans="1:2" s="1" customFormat="1" ht="15.75">
      <c r="A11" s="7"/>
      <c r="B11" s="5"/>
    </row>
    <row r="12" spans="1:2" s="1" customFormat="1" ht="15.75">
      <c r="A12" s="8" t="s">
        <v>6</v>
      </c>
      <c r="B12" s="9" t="s">
        <v>7</v>
      </c>
    </row>
    <row r="13" spans="1:2" s="1" customFormat="1" ht="15.75">
      <c r="A13" s="7"/>
      <c r="B13" s="5"/>
    </row>
    <row r="14" spans="1:2" s="1" customFormat="1" ht="31.5">
      <c r="A14" s="8" t="s">
        <v>8</v>
      </c>
      <c r="B14" s="10" t="s">
        <v>9</v>
      </c>
    </row>
    <row r="15" spans="1:2" s="1" customFormat="1" ht="15.75">
      <c r="A15" s="7"/>
      <c r="B15" s="11"/>
    </row>
    <row r="16" spans="1:2" s="1" customFormat="1" ht="79.5" customHeight="1">
      <c r="A16" s="8" t="s">
        <v>10</v>
      </c>
      <c r="B16" s="12" t="s">
        <v>11</v>
      </c>
    </row>
    <row r="17" spans="1:2" s="1" customFormat="1" ht="15.75">
      <c r="A17" s="7"/>
      <c r="B17" s="11"/>
    </row>
    <row r="18" spans="1:2" s="1" customFormat="1" ht="31.5">
      <c r="A18" s="8" t="s">
        <v>12</v>
      </c>
      <c r="B18" s="13" t="s">
        <v>13</v>
      </c>
    </row>
    <row r="19" spans="1:2" s="1" customFormat="1" ht="15.75">
      <c r="A19" s="7"/>
      <c r="B19" s="11"/>
    </row>
    <row r="20" spans="1:2" s="1" customFormat="1" ht="31.5">
      <c r="A20" s="8" t="s">
        <v>14</v>
      </c>
      <c r="B20" s="10" t="s">
        <v>15</v>
      </c>
    </row>
    <row r="21" spans="1:2" s="1" customFormat="1" ht="15.75">
      <c r="A21" s="7"/>
      <c r="B21" s="11"/>
    </row>
    <row r="22" spans="1:2" s="1" customFormat="1" ht="15.75">
      <c r="A22" s="8" t="s">
        <v>16</v>
      </c>
      <c r="B22" s="12" t="s">
        <v>17</v>
      </c>
    </row>
    <row r="23" spans="1:2" s="1" customFormat="1" ht="15.75">
      <c r="A23" s="7"/>
      <c r="B23" s="5"/>
    </row>
    <row r="24" spans="1:2" s="1" customFormat="1" ht="15.75">
      <c r="A24" s="8" t="s">
        <v>18</v>
      </c>
      <c r="B24" s="13" t="s">
        <v>19</v>
      </c>
    </row>
    <row r="25" spans="1:2" s="1" customFormat="1" ht="15.75">
      <c r="A25" s="7"/>
      <c r="B25" s="11"/>
    </row>
    <row r="26" spans="1:2" s="1" customFormat="1" ht="15.75">
      <c r="A26" s="8" t="s">
        <v>20</v>
      </c>
      <c r="B26" s="13" t="s">
        <v>21</v>
      </c>
    </row>
    <row r="27" spans="1:2" s="1" customFormat="1" ht="15.75">
      <c r="A27" s="7"/>
      <c r="B27" s="11"/>
    </row>
    <row r="28" spans="1:2" s="1" customFormat="1" ht="15.75">
      <c r="A28" s="8" t="s">
        <v>22</v>
      </c>
      <c r="B28" s="10" t="s">
        <v>23</v>
      </c>
    </row>
    <row r="29" spans="1:2" s="1" customFormat="1" ht="15.75">
      <c r="B29" s="14"/>
    </row>
    <row r="30" spans="1:2" s="1" customFormat="1" ht="15.75">
      <c r="A30" s="322" t="s">
        <v>24</v>
      </c>
      <c r="B30" s="15" t="s">
        <v>25</v>
      </c>
    </row>
    <row r="31" spans="1:2" s="1" customFormat="1" ht="15.75">
      <c r="A31" s="323"/>
      <c r="B31" s="16" t="s">
        <v>26</v>
      </c>
    </row>
    <row r="32" spans="1:2" s="1" customFormat="1" ht="15.75">
      <c r="A32" s="323"/>
      <c r="B32" s="17" t="s">
        <v>27</v>
      </c>
    </row>
    <row r="33" spans="1:2" s="1" customFormat="1" ht="15.75">
      <c r="A33" s="324"/>
      <c r="B33" s="18" t="s">
        <v>28</v>
      </c>
    </row>
  </sheetData>
  <sheetProtection algorithmName="SHA-512" hashValue="vuARIvSZdZEXPbPGbIIhhKqYzLa1nKJjf7ZjsoRsYFHHcuLDdB6gJeMX0vbW8QVREsicjI7BZL6dDwDBJA/QAw==" saltValue="Zni0EqF+PAnNMpK9r6inHg==" spinCount="100000" sheet="1" objects="1" scenarios="1"/>
  <mergeCells count="3">
    <mergeCell ref="A5:B5"/>
    <mergeCell ref="A6:B6"/>
    <mergeCell ref="A30:A33"/>
  </mergeCells>
  <hyperlinks>
    <hyperlink ref="B32" r:id="rId1"/>
  </hyperlinks>
  <pageMargins left="0.70866141732283472" right="0.70866141732283472" top="0.74803149606299213" bottom="0.74803149606299213" header="0.31496062992125984" footer="0.31496062992125984"/>
  <pageSetup paperSize="9" scale="48" firstPageNumber="4294967295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K17"/>
  <sheetViews>
    <sheetView showGridLines="0" zoomScale="98" workbookViewId="0">
      <selection activeCell="F12" sqref="F12"/>
    </sheetView>
  </sheetViews>
  <sheetFormatPr baseColWidth="10" defaultRowHeight="15"/>
  <cols>
    <col min="1" max="1" width="4.140625" customWidth="1"/>
    <col min="2" max="2" width="75.28515625" bestFit="1" customWidth="1"/>
  </cols>
  <sheetData>
    <row r="4" spans="1:11" ht="31.5">
      <c r="B4" s="325" t="s">
        <v>29</v>
      </c>
      <c r="C4" s="326"/>
      <c r="D4" s="326"/>
      <c r="E4" s="326"/>
      <c r="F4" s="326"/>
      <c r="G4" s="326"/>
      <c r="H4" s="326"/>
      <c r="I4" s="326"/>
      <c r="J4" s="326"/>
      <c r="K4" s="327"/>
    </row>
    <row r="5" spans="1:11" s="19" customFormat="1" ht="31.5"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26.25">
      <c r="A6" s="21" t="s">
        <v>30</v>
      </c>
      <c r="B6" s="22" t="s">
        <v>31</v>
      </c>
      <c r="C6" s="23"/>
      <c r="D6" s="23"/>
      <c r="E6" s="23"/>
    </row>
    <row r="7" spans="1:11" ht="26.25">
      <c r="A7" s="21" t="s">
        <v>30</v>
      </c>
      <c r="B7" s="22" t="s">
        <v>32</v>
      </c>
      <c r="C7" s="23"/>
      <c r="D7" s="23"/>
      <c r="E7" s="23"/>
    </row>
    <row r="8" spans="1:11" ht="26.25">
      <c r="A8" s="21" t="s">
        <v>30</v>
      </c>
      <c r="B8" s="22" t="s">
        <v>33</v>
      </c>
      <c r="C8" s="23"/>
      <c r="D8" s="23"/>
      <c r="E8" s="23"/>
    </row>
    <row r="9" spans="1:11" ht="26.25">
      <c r="A9" s="21" t="s">
        <v>30</v>
      </c>
      <c r="B9" s="24" t="s">
        <v>34</v>
      </c>
      <c r="C9" s="23"/>
      <c r="D9" s="23"/>
      <c r="E9" s="23"/>
    </row>
    <row r="10" spans="1:11" ht="26.25">
      <c r="A10" s="21" t="s">
        <v>30</v>
      </c>
      <c r="B10" s="25" t="s">
        <v>35</v>
      </c>
      <c r="C10" s="23"/>
      <c r="D10" s="23"/>
      <c r="E10" s="23"/>
    </row>
    <row r="11" spans="1:11" ht="26.25">
      <c r="A11" s="21" t="s">
        <v>30</v>
      </c>
      <c r="B11" s="26" t="s">
        <v>36</v>
      </c>
      <c r="C11" s="23"/>
      <c r="D11" s="23"/>
      <c r="E11" s="23"/>
    </row>
    <row r="12" spans="1:11" ht="26.25">
      <c r="B12" s="27"/>
    </row>
    <row r="13" spans="1:11" ht="26.25">
      <c r="A13" s="21"/>
      <c r="B13" s="27"/>
    </row>
    <row r="14" spans="1:11" ht="26.25">
      <c r="A14" s="21"/>
      <c r="B14" s="27"/>
    </row>
    <row r="17" spans="1:10" ht="31.5">
      <c r="A17" s="325" t="s">
        <v>37</v>
      </c>
      <c r="B17" s="326"/>
      <c r="C17" s="326"/>
      <c r="D17" s="326"/>
      <c r="E17" s="326"/>
      <c r="F17" s="326"/>
      <c r="G17" s="326"/>
      <c r="H17" s="326"/>
      <c r="I17" s="326"/>
      <c r="J17" s="327"/>
    </row>
  </sheetData>
  <sheetProtection algorithmName="SHA-512" hashValue="l8KtZjXP6E274R02ZKpdL9ER4IWpexLwmbyrx3L2B2eM6qigf1IksdESdRvRZaCWQvyrUkR47ccvJJaDi8eoWg==" saltValue="N7VWDHwgO3m/YVCrekWzxQ==" spinCount="100000" sheet="1" objects="1" scenarios="1"/>
  <mergeCells count="2">
    <mergeCell ref="B4:K4"/>
    <mergeCell ref="A17:J17"/>
  </mergeCells>
  <hyperlinks>
    <hyperlink ref="B6" r:id="rId1"/>
    <hyperlink ref="B7" r:id="rId2"/>
    <hyperlink ref="B8" r:id="rId3"/>
    <hyperlink ref="B9" r:id="rId4"/>
    <hyperlink ref="B10" r:id="rId5"/>
    <hyperlink ref="B11" r:id="rId6"/>
  </hyperlinks>
  <pageMargins left="0.70866141732283472" right="0.70866141732283472" top="0.74803149606299213" bottom="0.74803149606299213" header="0.31496062992125984" footer="0.31496062992125984"/>
  <pageSetup paperSize="9" scale="66" firstPageNumber="4294967295" orientation="landscape"/>
  <drawing r:id="rId7"/>
  <legacyDrawing r:id="rId8"/>
  <oleObjects>
    <mc:AlternateContent xmlns:mc="http://schemas.openxmlformats.org/markup-compatibility/2006">
      <mc:Choice Requires="x14">
        <oleObject progId="Document" shapeId="2" r:id="rId9">
          <objectPr defaultSize="0" r:id="rId10">
            <anchor sizeWithCells="1">
              <from>
                <xdr:col>1</xdr:col>
                <xdr:colOff>419100</xdr:colOff>
                <xdr:row>11</xdr:row>
                <xdr:rowOff>219075</xdr:rowOff>
              </from>
              <to>
                <xdr:col>1</xdr:col>
                <xdr:colOff>1447800</xdr:colOff>
                <xdr:row>14</xdr:row>
                <xdr:rowOff>9525</xdr:rowOff>
              </to>
            </anchor>
          </objectPr>
        </oleObject>
      </mc:Choice>
      <mc:Fallback>
        <oleObject progId="Document" shapeId="2050" r:id="rId9"/>
      </mc:Fallback>
    </mc:AlternateContent>
    <mc:AlternateContent xmlns:mc="http://schemas.openxmlformats.org/markup-compatibility/2006">
      <mc:Choice Requires="x14">
        <oleObject progId="Document" shapeId="3" r:id="rId11">
          <objectPr defaultSize="0" r:id="rId12">
            <anchor sizeWithCells="1">
              <from>
                <xdr:col>1</xdr:col>
                <xdr:colOff>1657350</xdr:colOff>
                <xdr:row>11</xdr:row>
                <xdr:rowOff>219075</xdr:rowOff>
              </from>
              <to>
                <xdr:col>1</xdr:col>
                <xdr:colOff>2705100</xdr:colOff>
                <xdr:row>13</xdr:row>
                <xdr:rowOff>333375</xdr:rowOff>
              </to>
            </anchor>
          </objectPr>
        </oleObject>
      </mc:Choice>
      <mc:Fallback>
        <oleObject progId="Document" shapeId="2049" r:id="rId11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69"/>
  <sheetViews>
    <sheetView showGridLines="0" zoomScale="85" workbookViewId="0">
      <selection activeCell="B7" sqref="B7"/>
    </sheetView>
  </sheetViews>
  <sheetFormatPr baseColWidth="10" defaultRowHeight="15"/>
  <cols>
    <col min="1" max="1" width="65.5703125" style="28" customWidth="1"/>
    <col min="2" max="2" width="23.7109375" style="28" customWidth="1"/>
    <col min="3" max="3" width="19.28515625" style="29" customWidth="1"/>
    <col min="4" max="4" width="20.42578125" style="29" customWidth="1"/>
    <col min="5" max="6" width="14.5703125" style="28" customWidth="1"/>
    <col min="7" max="7" width="13.42578125" style="28" customWidth="1"/>
    <col min="8" max="8" width="17.85546875" style="28" customWidth="1"/>
    <col min="9" max="9" width="19.28515625" style="28" customWidth="1"/>
    <col min="10" max="10" width="15" style="28" customWidth="1"/>
    <col min="11" max="11" width="13.5703125" style="28" customWidth="1"/>
    <col min="12" max="12" width="13.140625" style="28" customWidth="1"/>
    <col min="13" max="13" width="13.28515625" style="30" customWidth="1"/>
    <col min="14" max="14" width="11.85546875" style="28" customWidth="1"/>
    <col min="15" max="15" width="16.42578125" style="28" customWidth="1"/>
    <col min="16" max="26" width="11.85546875" style="28" customWidth="1"/>
    <col min="27" max="31" width="11.85546875" style="28" hidden="1" customWidth="1"/>
    <col min="32" max="32" width="15.42578125" style="28" hidden="1" customWidth="1"/>
    <col min="33" max="34" width="11.85546875" style="28" hidden="1" customWidth="1"/>
    <col min="35" max="36" width="5.5703125" style="29" hidden="1" customWidth="1"/>
    <col min="37" max="37" width="8" style="28" hidden="1" customWidth="1"/>
    <col min="38" max="38" width="36.85546875" style="28" hidden="1" customWidth="1"/>
    <col min="39" max="39" width="13.140625" style="28" hidden="1" customWidth="1"/>
    <col min="40" max="40" width="21.28515625" style="28" hidden="1" customWidth="1"/>
    <col min="41" max="41" width="11.85546875" style="28" hidden="1" customWidth="1"/>
    <col min="42" max="43" width="16.42578125" style="28" hidden="1" customWidth="1"/>
    <col min="44" max="44" width="23.85546875" style="28" hidden="1" customWidth="1"/>
    <col min="45" max="45" width="22.85546875" style="28" hidden="1" customWidth="1"/>
    <col min="46" max="46" width="14.7109375" hidden="1" customWidth="1"/>
    <col min="47" max="47" width="6.5703125" hidden="1" customWidth="1"/>
    <col min="48" max="48" width="30.85546875" hidden="1" customWidth="1"/>
    <col min="49" max="52" width="11.42578125" customWidth="1"/>
  </cols>
  <sheetData>
    <row r="1" spans="1:51" ht="18.75">
      <c r="A1" s="353" t="s">
        <v>38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1"/>
    </row>
    <row r="2" spans="1:51" ht="31.5" customHeight="1">
      <c r="A2" s="354" t="s">
        <v>39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AN2" s="32" t="s">
        <v>40</v>
      </c>
    </row>
    <row r="3" spans="1:51" ht="8.25" customHeight="1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AE3" s="32"/>
      <c r="AF3" s="32"/>
      <c r="AG3" s="32"/>
      <c r="AH3" s="32"/>
      <c r="AI3" s="32"/>
      <c r="AJ3" s="32"/>
      <c r="AK3" s="32"/>
      <c r="AL3" s="32"/>
      <c r="AM3" s="32" t="s">
        <v>40</v>
      </c>
      <c r="AN3" s="32">
        <v>12</v>
      </c>
      <c r="AO3" s="32"/>
      <c r="AP3" s="32"/>
      <c r="AQ3" s="32"/>
      <c r="AR3" s="32"/>
      <c r="AS3" s="32"/>
      <c r="AT3" s="33"/>
      <c r="AU3" s="33"/>
      <c r="AV3" s="33"/>
      <c r="AW3" s="33"/>
      <c r="AX3" s="33"/>
      <c r="AY3" s="33"/>
    </row>
    <row r="4" spans="1:51" ht="36.75" customHeight="1">
      <c r="A4" s="34" t="s">
        <v>41</v>
      </c>
      <c r="B4" s="356" t="s">
        <v>40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AE4" s="32"/>
      <c r="AF4" s="32"/>
      <c r="AG4" s="32"/>
      <c r="AH4" s="32"/>
      <c r="AI4" s="32"/>
      <c r="AJ4" s="32"/>
      <c r="AK4" s="32"/>
      <c r="AL4" s="32"/>
      <c r="AM4" s="35" t="s">
        <v>42</v>
      </c>
      <c r="AN4" s="32">
        <v>18</v>
      </c>
      <c r="AO4" s="32"/>
      <c r="AP4" s="32"/>
      <c r="AQ4" s="32"/>
      <c r="AR4" s="32"/>
      <c r="AS4" s="32"/>
      <c r="AT4" s="33"/>
      <c r="AU4" s="33"/>
      <c r="AV4" s="33"/>
      <c r="AW4" s="33"/>
      <c r="AX4" s="33"/>
      <c r="AY4" s="33"/>
    </row>
    <row r="5" spans="1:51" ht="33.75" customHeight="1">
      <c r="A5" s="34" t="s">
        <v>43</v>
      </c>
      <c r="B5" s="356" t="s">
        <v>40</v>
      </c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2"/>
      <c r="AF5" s="32" t="s">
        <v>40</v>
      </c>
      <c r="AG5" s="32"/>
      <c r="AH5" s="32"/>
      <c r="AI5" s="32"/>
      <c r="AJ5" s="32"/>
      <c r="AK5" s="32"/>
      <c r="AL5" s="32"/>
      <c r="AM5" s="35" t="s">
        <v>44</v>
      </c>
      <c r="AN5" s="32">
        <v>24</v>
      </c>
      <c r="AO5" s="32"/>
      <c r="AP5" s="32"/>
      <c r="AQ5" s="32"/>
      <c r="AR5" s="32"/>
      <c r="AS5" s="32"/>
      <c r="AT5" s="33"/>
      <c r="AU5" s="33"/>
      <c r="AV5" s="33"/>
      <c r="AW5" s="33"/>
      <c r="AX5" s="33"/>
      <c r="AY5" s="33"/>
    </row>
    <row r="6" spans="1:51" ht="30.75" customHeight="1">
      <c r="A6" s="37" t="s">
        <v>45</v>
      </c>
      <c r="B6" s="356" t="s">
        <v>40</v>
      </c>
      <c r="C6" s="356"/>
      <c r="D6" s="357"/>
      <c r="E6" s="357"/>
      <c r="F6" s="356"/>
      <c r="G6" s="356"/>
      <c r="H6" s="356"/>
      <c r="I6" s="356"/>
      <c r="J6" s="356"/>
      <c r="K6" s="356"/>
      <c r="L6" s="356"/>
      <c r="M6" s="356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9"/>
      <c r="AF6" s="39" t="s">
        <v>46</v>
      </c>
      <c r="AG6" s="39"/>
      <c r="AH6" s="39"/>
      <c r="AI6" s="35"/>
      <c r="AJ6" s="35"/>
      <c r="AK6" s="35"/>
      <c r="AL6" s="35"/>
      <c r="AM6" s="35" t="s">
        <v>47</v>
      </c>
      <c r="AN6" s="32">
        <v>30</v>
      </c>
      <c r="AO6" s="35"/>
      <c r="AP6" s="35"/>
      <c r="AQ6" s="35"/>
      <c r="AR6" s="35"/>
      <c r="AS6" s="35"/>
      <c r="AT6" s="33"/>
      <c r="AU6" s="33"/>
      <c r="AV6" s="33"/>
      <c r="AW6" s="33"/>
      <c r="AX6" s="33"/>
      <c r="AY6" s="33"/>
    </row>
    <row r="7" spans="1:51" ht="30.75" customHeight="1">
      <c r="A7" s="34" t="s">
        <v>48</v>
      </c>
      <c r="B7" s="40" t="s">
        <v>40</v>
      </c>
      <c r="C7" s="358" t="str">
        <f>VLOOKUP(B7,AP13:AQ124,2,FALSE)</f>
        <v>-</v>
      </c>
      <c r="D7" s="358"/>
      <c r="E7" s="358"/>
      <c r="F7" s="358"/>
      <c r="G7" s="41" t="s">
        <v>49</v>
      </c>
      <c r="H7" s="42" t="str">
        <f>VLOOKUP(B7,AP13:AR124,3,FALSE)</f>
        <v>-</v>
      </c>
      <c r="I7" s="43" t="s">
        <v>50</v>
      </c>
      <c r="J7" s="42" t="str">
        <f>VLOOKUP(B7,AP13:AT124,5,FALSE)</f>
        <v>-</v>
      </c>
      <c r="K7" s="44" t="s">
        <v>51</v>
      </c>
      <c r="L7" s="359" t="str">
        <f>VLOOKUP(B7,AP13:AS124,4,FALSE)</f>
        <v>-</v>
      </c>
      <c r="M7" s="360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45"/>
      <c r="AF7" s="45" t="s">
        <v>52</v>
      </c>
      <c r="AG7" s="45"/>
      <c r="AH7" s="45"/>
      <c r="AI7" s="35"/>
      <c r="AJ7" s="35"/>
      <c r="AK7" s="35"/>
      <c r="AL7" s="35"/>
      <c r="AM7" s="32" t="s">
        <v>53</v>
      </c>
      <c r="AN7" s="35">
        <v>36</v>
      </c>
      <c r="AO7" s="35"/>
      <c r="AP7" s="35"/>
      <c r="AQ7" s="35"/>
      <c r="AR7" s="35"/>
      <c r="AS7" s="35"/>
      <c r="AT7" s="33"/>
      <c r="AU7" s="33"/>
      <c r="AV7" s="33"/>
      <c r="AW7" s="33"/>
      <c r="AX7" s="33"/>
      <c r="AY7" s="33"/>
    </row>
    <row r="8" spans="1:51" ht="34.5" customHeight="1">
      <c r="A8" s="34" t="s">
        <v>54</v>
      </c>
      <c r="B8" s="40" t="s">
        <v>40</v>
      </c>
      <c r="C8" s="46"/>
      <c r="D8" s="46"/>
      <c r="E8" s="47"/>
      <c r="F8" s="47"/>
      <c r="G8" s="47"/>
      <c r="H8" s="47"/>
      <c r="I8" s="47"/>
      <c r="J8" s="47"/>
      <c r="K8" s="47"/>
      <c r="L8" s="47"/>
      <c r="M8" s="47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45"/>
      <c r="AF8" s="45"/>
      <c r="AG8" s="45"/>
      <c r="AH8" s="45"/>
      <c r="AI8" s="35"/>
      <c r="AJ8" s="35"/>
      <c r="AK8" s="35"/>
      <c r="AL8" s="35"/>
      <c r="AM8" s="35" t="s">
        <v>55</v>
      </c>
      <c r="AN8" s="35">
        <v>42</v>
      </c>
      <c r="AO8" s="35"/>
      <c r="AP8" s="35"/>
      <c r="AQ8" s="35"/>
      <c r="AR8" s="35"/>
      <c r="AS8" s="35"/>
      <c r="AT8" s="33"/>
      <c r="AU8" s="33"/>
      <c r="AV8" s="33"/>
      <c r="AW8" s="33"/>
      <c r="AX8" s="33"/>
      <c r="AY8" s="33"/>
    </row>
    <row r="9" spans="1:51" ht="30.75" customHeight="1">
      <c r="A9" s="37" t="s">
        <v>56</v>
      </c>
      <c r="B9" s="40" t="s">
        <v>40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5"/>
      <c r="AF9" s="45"/>
      <c r="AG9" s="45"/>
      <c r="AH9" s="45"/>
      <c r="AI9" s="32"/>
      <c r="AJ9" s="32"/>
      <c r="AK9" s="35"/>
      <c r="AL9" s="35"/>
      <c r="AM9" s="35" t="s">
        <v>57</v>
      </c>
      <c r="AN9" s="35">
        <v>48</v>
      </c>
      <c r="AO9" s="35"/>
      <c r="AP9" s="35"/>
      <c r="AQ9" s="35"/>
      <c r="AR9" s="35"/>
      <c r="AS9" s="35"/>
      <c r="AT9" s="33"/>
      <c r="AU9" s="33"/>
      <c r="AV9" s="48"/>
      <c r="AW9" s="33"/>
      <c r="AX9" s="33"/>
      <c r="AY9" s="33"/>
    </row>
    <row r="10" spans="1:51" ht="30.75" customHeight="1">
      <c r="A10" s="49" t="s">
        <v>58</v>
      </c>
      <c r="B10" s="4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45"/>
      <c r="AF10" s="45"/>
      <c r="AG10" s="45"/>
      <c r="AH10" s="45"/>
      <c r="AI10" s="32"/>
      <c r="AJ10" s="32"/>
      <c r="AK10" s="35"/>
      <c r="AL10" s="35"/>
      <c r="AM10" s="35" t="s">
        <v>59</v>
      </c>
      <c r="AN10" s="35">
        <v>54</v>
      </c>
      <c r="AO10" s="35"/>
      <c r="AP10" s="35"/>
      <c r="AQ10" s="35"/>
      <c r="AR10" s="35"/>
      <c r="AS10" s="35"/>
      <c r="AT10" s="33"/>
      <c r="AU10" s="33"/>
      <c r="AV10" s="50"/>
      <c r="AW10" s="33"/>
      <c r="AX10" s="33"/>
      <c r="AY10" s="33"/>
    </row>
    <row r="11" spans="1:51" ht="30.75" customHeight="1">
      <c r="A11" s="51"/>
      <c r="B11" s="52" t="s">
        <v>60</v>
      </c>
      <c r="C11" s="53" t="s">
        <v>61</v>
      </c>
      <c r="D11" s="54"/>
      <c r="F11" s="355" t="s">
        <v>62</v>
      </c>
      <c r="G11" s="355"/>
      <c r="H11" s="355"/>
      <c r="I11" s="355"/>
      <c r="J11" s="355"/>
      <c r="K11" s="355"/>
      <c r="L11" s="355"/>
      <c r="M11" s="355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5"/>
      <c r="AF11" s="45"/>
      <c r="AG11" s="45"/>
      <c r="AH11" s="45"/>
      <c r="AI11" s="32"/>
      <c r="AJ11" s="32"/>
      <c r="AK11" s="35"/>
      <c r="AL11" s="35"/>
      <c r="AM11" s="35"/>
      <c r="AN11" s="35">
        <v>60</v>
      </c>
      <c r="AO11" s="35"/>
      <c r="AP11" s="35"/>
      <c r="AQ11" s="35"/>
      <c r="AR11" s="35"/>
      <c r="AS11" s="35"/>
      <c r="AT11" s="33"/>
      <c r="AU11" s="33"/>
      <c r="AV11" s="50"/>
      <c r="AW11" s="33"/>
      <c r="AX11" s="33"/>
      <c r="AY11" s="33"/>
    </row>
    <row r="12" spans="1:51" ht="30.75" customHeight="1">
      <c r="A12" s="37" t="s">
        <v>63</v>
      </c>
      <c r="B12" s="55"/>
      <c r="C12" s="56" t="str">
        <f>B10*B12 &amp; " h/m"</f>
        <v>0 h/m</v>
      </c>
      <c r="D12" s="57"/>
      <c r="E12" s="58"/>
      <c r="F12" s="355"/>
      <c r="G12" s="355"/>
      <c r="H12" s="355"/>
      <c r="I12" s="355"/>
      <c r="J12" s="355"/>
      <c r="K12" s="355"/>
      <c r="L12" s="355"/>
      <c r="M12" s="355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61" t="s">
        <v>64</v>
      </c>
      <c r="AF12" s="59" t="s">
        <v>65</v>
      </c>
      <c r="AG12" s="60" t="s">
        <v>66</v>
      </c>
      <c r="AH12" s="60" t="s">
        <v>67</v>
      </c>
      <c r="AI12" s="32"/>
      <c r="AJ12" s="32"/>
      <c r="AK12" s="364" t="s">
        <v>68</v>
      </c>
      <c r="AL12" s="59" t="s">
        <v>65</v>
      </c>
      <c r="AM12" s="60" t="s">
        <v>69</v>
      </c>
      <c r="AN12" s="60" t="s">
        <v>70</v>
      </c>
      <c r="AO12" s="32"/>
      <c r="AP12" s="61" t="s">
        <v>71</v>
      </c>
      <c r="AQ12" s="61" t="s">
        <v>72</v>
      </c>
      <c r="AR12" s="61" t="s">
        <v>73</v>
      </c>
      <c r="AS12" s="61" t="s">
        <v>74</v>
      </c>
      <c r="AT12" s="62" t="s">
        <v>75</v>
      </c>
      <c r="AU12" s="33"/>
      <c r="AV12" s="50"/>
      <c r="AW12" s="33"/>
      <c r="AX12" s="33"/>
      <c r="AY12" s="33"/>
    </row>
    <row r="13" spans="1:51" ht="30.75" customHeight="1">
      <c r="A13" s="362" t="s">
        <v>76</v>
      </c>
      <c r="B13" s="363"/>
      <c r="C13" s="63"/>
      <c r="D13" s="63"/>
      <c r="E13" s="64"/>
      <c r="F13" s="64"/>
      <c r="G13" s="64"/>
      <c r="H13" s="65"/>
      <c r="I13" s="65"/>
      <c r="J13" s="65"/>
      <c r="K13" s="66"/>
      <c r="L13" s="65"/>
      <c r="M13" s="65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61"/>
      <c r="AF13" s="67" t="s">
        <v>77</v>
      </c>
      <c r="AG13" s="68">
        <v>4742</v>
      </c>
      <c r="AH13" s="68">
        <f t="shared" ref="AH13:AH32" si="0">AG13*12</f>
        <v>56904</v>
      </c>
      <c r="AI13" s="32"/>
      <c r="AJ13" s="32"/>
      <c r="AK13" s="364"/>
      <c r="AL13" s="69" t="s">
        <v>78</v>
      </c>
      <c r="AM13" s="68">
        <f t="shared" ref="AM13:AM47" si="1">AN13/12</f>
        <v>10977.666666666666</v>
      </c>
      <c r="AN13" s="68">
        <v>131732</v>
      </c>
      <c r="AO13" s="32"/>
      <c r="AP13" s="70" t="s">
        <v>40</v>
      </c>
      <c r="AQ13" s="70" t="s">
        <v>40</v>
      </c>
      <c r="AR13" s="70" t="s">
        <v>40</v>
      </c>
      <c r="AS13" s="70" t="s">
        <v>40</v>
      </c>
      <c r="AT13" s="70" t="s">
        <v>40</v>
      </c>
      <c r="AU13" s="71"/>
      <c r="AV13" s="72">
        <v>0.01</v>
      </c>
      <c r="AW13" s="33"/>
      <c r="AX13" s="33"/>
      <c r="AY13" s="33"/>
    </row>
    <row r="14" spans="1:51" ht="40.5" customHeight="1">
      <c r="A14" s="403" t="s">
        <v>79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5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361"/>
      <c r="AF14" s="69" t="s">
        <v>80</v>
      </c>
      <c r="AG14" s="74">
        <f t="shared" ref="AG14:AG26" si="2">120000/36</f>
        <v>3333.3333333333335</v>
      </c>
      <c r="AH14" s="68">
        <f t="shared" si="0"/>
        <v>40000</v>
      </c>
      <c r="AI14" s="32"/>
      <c r="AJ14" s="32"/>
      <c r="AK14" s="364"/>
      <c r="AL14" s="69" t="s">
        <v>81</v>
      </c>
      <c r="AM14" s="68">
        <f t="shared" si="1"/>
        <v>10388.583333333334</v>
      </c>
      <c r="AN14" s="68">
        <v>124663</v>
      </c>
      <c r="AO14" s="32"/>
      <c r="AP14" s="75" t="s">
        <v>82</v>
      </c>
      <c r="AQ14" s="76" t="s">
        <v>83</v>
      </c>
      <c r="AR14" s="76" t="s">
        <v>84</v>
      </c>
      <c r="AS14" s="76" t="s">
        <v>85</v>
      </c>
      <c r="AT14" s="75" t="s">
        <v>86</v>
      </c>
      <c r="AU14" s="77"/>
      <c r="AV14" s="72">
        <v>0.02</v>
      </c>
      <c r="AW14" s="78"/>
      <c r="AX14" s="78"/>
      <c r="AY14" s="33"/>
    </row>
    <row r="15" spans="1:51" ht="25.5" customHeight="1">
      <c r="A15" s="79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361"/>
      <c r="AF15" s="69" t="s">
        <v>87</v>
      </c>
      <c r="AG15" s="74">
        <f t="shared" si="2"/>
        <v>3333.3333333333335</v>
      </c>
      <c r="AH15" s="68">
        <f t="shared" si="0"/>
        <v>40000</v>
      </c>
      <c r="AI15" s="32"/>
      <c r="AJ15" s="32"/>
      <c r="AK15" s="364"/>
      <c r="AL15" s="69" t="s">
        <v>88</v>
      </c>
      <c r="AM15" s="68">
        <f t="shared" si="1"/>
        <v>7656.166666666667</v>
      </c>
      <c r="AN15" s="68">
        <v>91874</v>
      </c>
      <c r="AO15" s="32"/>
      <c r="AP15" s="75" t="s">
        <v>89</v>
      </c>
      <c r="AQ15" s="76" t="s">
        <v>90</v>
      </c>
      <c r="AR15" s="76" t="s">
        <v>91</v>
      </c>
      <c r="AS15" s="76" t="s">
        <v>92</v>
      </c>
      <c r="AT15" s="75" t="s">
        <v>93</v>
      </c>
      <c r="AU15" s="77"/>
      <c r="AV15" s="72">
        <v>0.03</v>
      </c>
      <c r="AW15" s="81"/>
      <c r="AX15" s="81"/>
      <c r="AY15" s="33"/>
    </row>
    <row r="16" spans="1:51" ht="19.5" customHeight="1">
      <c r="B16" s="399" t="s">
        <v>94</v>
      </c>
      <c r="C16" s="400"/>
      <c r="D16" s="400"/>
      <c r="E16" s="400"/>
      <c r="F16" s="401"/>
      <c r="G16" s="82"/>
      <c r="H16" s="402"/>
      <c r="I16" s="402"/>
      <c r="J16" s="402"/>
      <c r="K16" s="402"/>
      <c r="L16" s="402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361"/>
      <c r="AF16" s="83" t="s">
        <v>95</v>
      </c>
      <c r="AG16" s="68">
        <v>4319</v>
      </c>
      <c r="AH16" s="68">
        <f t="shared" si="0"/>
        <v>51828</v>
      </c>
      <c r="AI16" s="32"/>
      <c r="AJ16" s="32"/>
      <c r="AK16" s="364"/>
      <c r="AL16" s="69" t="s">
        <v>96</v>
      </c>
      <c r="AM16" s="68">
        <f t="shared" si="1"/>
        <v>6640.083333333333</v>
      </c>
      <c r="AN16" s="68">
        <v>79681</v>
      </c>
      <c r="AO16" s="32"/>
      <c r="AP16" s="75" t="s">
        <v>97</v>
      </c>
      <c r="AQ16" s="76" t="s">
        <v>98</v>
      </c>
      <c r="AR16" s="76" t="s">
        <v>99</v>
      </c>
      <c r="AS16" s="76" t="s">
        <v>100</v>
      </c>
      <c r="AT16" s="75" t="s">
        <v>101</v>
      </c>
      <c r="AU16" s="77"/>
      <c r="AV16" s="72">
        <v>0.04</v>
      </c>
      <c r="AW16" s="81"/>
      <c r="AX16" s="81"/>
      <c r="AY16" s="33"/>
    </row>
    <row r="17" spans="1:51" ht="37.5" customHeight="1">
      <c r="B17" s="84" t="s">
        <v>102</v>
      </c>
      <c r="C17" s="85" t="s">
        <v>103</v>
      </c>
      <c r="D17" s="85" t="s">
        <v>63</v>
      </c>
      <c r="E17" s="85" t="s">
        <v>104</v>
      </c>
      <c r="F17" s="85" t="s">
        <v>105</v>
      </c>
      <c r="G17" s="86"/>
      <c r="H17" s="87"/>
      <c r="I17" s="88"/>
      <c r="J17" s="88"/>
      <c r="K17" s="88"/>
      <c r="L17" s="88"/>
      <c r="AE17" s="361"/>
      <c r="AF17" s="83" t="s">
        <v>106</v>
      </c>
      <c r="AG17" s="68">
        <v>3580</v>
      </c>
      <c r="AH17" s="68">
        <f t="shared" si="0"/>
        <v>42960</v>
      </c>
      <c r="AI17" s="89"/>
      <c r="AJ17" s="89"/>
      <c r="AK17" s="364"/>
      <c r="AL17" s="83" t="s">
        <v>107</v>
      </c>
      <c r="AM17" s="68">
        <f t="shared" si="1"/>
        <v>8224.3333333333339</v>
      </c>
      <c r="AN17" s="68">
        <v>98692</v>
      </c>
      <c r="AO17" s="32"/>
      <c r="AP17" s="75" t="s">
        <v>108</v>
      </c>
      <c r="AQ17" s="76" t="s">
        <v>109</v>
      </c>
      <c r="AR17" s="76" t="s">
        <v>110</v>
      </c>
      <c r="AS17" s="76" t="s">
        <v>111</v>
      </c>
      <c r="AT17" s="75" t="s">
        <v>112</v>
      </c>
      <c r="AU17" s="77"/>
      <c r="AV17" s="72">
        <v>0.05</v>
      </c>
      <c r="AW17" s="81"/>
      <c r="AX17" s="81"/>
      <c r="AY17" s="33"/>
    </row>
    <row r="18" spans="1:51" ht="26.25" customHeight="1">
      <c r="A18" s="90"/>
      <c r="B18" s="91"/>
      <c r="C18" s="92"/>
      <c r="D18" s="93"/>
      <c r="E18" s="94">
        <v>0</v>
      </c>
      <c r="F18" s="95">
        <f t="shared" ref="F18:F29" si="3">SUMIF($AL$13:$AL$48,C18,$AM$13:$AM$48)*E18</f>
        <v>0</v>
      </c>
      <c r="G18" s="96"/>
      <c r="H18" s="97"/>
      <c r="I18" s="98"/>
      <c r="J18" s="97"/>
      <c r="K18" s="99"/>
      <c r="L18" s="100"/>
      <c r="AE18" s="361"/>
      <c r="AF18" s="83" t="s">
        <v>113</v>
      </c>
      <c r="AG18" s="68">
        <v>3335</v>
      </c>
      <c r="AH18" s="68">
        <f t="shared" si="0"/>
        <v>40020</v>
      </c>
      <c r="AI18" s="32"/>
      <c r="AJ18" s="32"/>
      <c r="AK18" s="364"/>
      <c r="AL18" s="83" t="s">
        <v>114</v>
      </c>
      <c r="AM18" s="68">
        <f t="shared" si="1"/>
        <v>6143.166666666667</v>
      </c>
      <c r="AN18" s="68">
        <v>73718</v>
      </c>
      <c r="AO18" s="32"/>
      <c r="AP18" s="75" t="s">
        <v>115</v>
      </c>
      <c r="AQ18" s="76" t="s">
        <v>116</v>
      </c>
      <c r="AR18" s="76" t="s">
        <v>117</v>
      </c>
      <c r="AS18" s="76" t="s">
        <v>118</v>
      </c>
      <c r="AT18" s="75" t="s">
        <v>119</v>
      </c>
      <c r="AU18" s="77"/>
      <c r="AV18" s="72">
        <v>0.06</v>
      </c>
      <c r="AW18" s="81"/>
      <c r="AX18" s="81"/>
      <c r="AY18" s="33"/>
    </row>
    <row r="19" spans="1:51" ht="24" customHeight="1">
      <c r="B19" s="101"/>
      <c r="C19" s="92"/>
      <c r="D19" s="102"/>
      <c r="E19" s="94">
        <v>0</v>
      </c>
      <c r="F19" s="95">
        <f t="shared" si="3"/>
        <v>0</v>
      </c>
      <c r="G19" s="96"/>
      <c r="H19" s="103"/>
      <c r="I19" s="98"/>
      <c r="J19" s="103"/>
      <c r="K19" s="99"/>
      <c r="L19" s="100"/>
      <c r="AE19" s="361"/>
      <c r="AF19" s="83" t="s">
        <v>120</v>
      </c>
      <c r="AG19" s="68">
        <v>2786</v>
      </c>
      <c r="AH19" s="68">
        <f t="shared" si="0"/>
        <v>33432</v>
      </c>
      <c r="AI19" s="32"/>
      <c r="AJ19" s="32"/>
      <c r="AK19" s="364"/>
      <c r="AL19" s="83" t="s">
        <v>113</v>
      </c>
      <c r="AM19" s="68">
        <f t="shared" si="1"/>
        <v>5130.166666666667</v>
      </c>
      <c r="AN19" s="68">
        <v>61562</v>
      </c>
      <c r="AO19" s="89"/>
      <c r="AP19" s="75" t="s">
        <v>121</v>
      </c>
      <c r="AQ19" s="75" t="s">
        <v>122</v>
      </c>
      <c r="AR19" s="75" t="s">
        <v>123</v>
      </c>
      <c r="AS19" s="104" t="s">
        <v>124</v>
      </c>
      <c r="AT19" s="75" t="s">
        <v>125</v>
      </c>
      <c r="AU19" s="105"/>
      <c r="AV19" s="72">
        <v>7.0000000000000007E-2</v>
      </c>
      <c r="AW19" s="81"/>
      <c r="AX19" s="81"/>
      <c r="AY19" s="33"/>
    </row>
    <row r="20" spans="1:51" ht="17.25" customHeight="1">
      <c r="A20" s="90"/>
      <c r="B20" s="101"/>
      <c r="C20" s="92"/>
      <c r="D20" s="102"/>
      <c r="E20" s="94">
        <f t="shared" ref="E20:E29" si="4">ROUND(D20*$B$10,1)</f>
        <v>0</v>
      </c>
      <c r="F20" s="95">
        <f t="shared" si="3"/>
        <v>0</v>
      </c>
      <c r="G20" s="96"/>
      <c r="H20" s="103"/>
      <c r="I20" s="98"/>
      <c r="J20" s="103"/>
      <c r="K20" s="99"/>
      <c r="L20" s="100"/>
      <c r="AE20" s="361"/>
      <c r="AF20" s="83" t="s">
        <v>126</v>
      </c>
      <c r="AG20" s="68">
        <v>2644</v>
      </c>
      <c r="AH20" s="68">
        <f t="shared" si="0"/>
        <v>31728</v>
      </c>
      <c r="AI20" s="32"/>
      <c r="AJ20" s="32"/>
      <c r="AK20" s="364"/>
      <c r="AL20" s="83" t="s">
        <v>127</v>
      </c>
      <c r="AM20" s="68">
        <f t="shared" si="1"/>
        <v>4468.583333333333</v>
      </c>
      <c r="AN20" s="68">
        <v>53623</v>
      </c>
      <c r="AO20" s="32"/>
      <c r="AP20" s="75" t="s">
        <v>128</v>
      </c>
      <c r="AQ20" s="76" t="s">
        <v>129</v>
      </c>
      <c r="AR20" s="76" t="s">
        <v>130</v>
      </c>
      <c r="AS20" s="76" t="s">
        <v>131</v>
      </c>
      <c r="AT20" s="75" t="s">
        <v>132</v>
      </c>
      <c r="AU20" s="77"/>
      <c r="AV20" s="72">
        <v>0.08</v>
      </c>
      <c r="AW20" s="81"/>
      <c r="AX20" s="81"/>
      <c r="AY20" s="33"/>
    </row>
    <row r="21" spans="1:51" ht="20.25" customHeight="1">
      <c r="A21" s="90"/>
      <c r="B21" s="91"/>
      <c r="C21" s="92"/>
      <c r="D21" s="102"/>
      <c r="E21" s="94">
        <f t="shared" si="4"/>
        <v>0</v>
      </c>
      <c r="F21" s="95">
        <f t="shared" si="3"/>
        <v>0</v>
      </c>
      <c r="G21" s="96"/>
      <c r="H21" s="103"/>
      <c r="I21" s="98"/>
      <c r="J21" s="103"/>
      <c r="K21" s="99"/>
      <c r="L21" s="100"/>
      <c r="AE21" s="361"/>
      <c r="AF21" s="69" t="s">
        <v>133</v>
      </c>
      <c r="AG21" s="68">
        <v>600</v>
      </c>
      <c r="AH21" s="68">
        <f t="shared" si="0"/>
        <v>7200</v>
      </c>
      <c r="AI21" s="32"/>
      <c r="AJ21" s="32"/>
      <c r="AK21" s="364"/>
      <c r="AL21" s="83" t="s">
        <v>126</v>
      </c>
      <c r="AM21" s="68">
        <f t="shared" si="1"/>
        <v>3849.25</v>
      </c>
      <c r="AN21" s="68">
        <v>46191</v>
      </c>
      <c r="AO21" s="32"/>
      <c r="AP21" s="75" t="s">
        <v>134</v>
      </c>
      <c r="AQ21" s="76" t="s">
        <v>135</v>
      </c>
      <c r="AR21" s="76" t="s">
        <v>136</v>
      </c>
      <c r="AS21" s="76" t="s">
        <v>137</v>
      </c>
      <c r="AT21" s="75" t="s">
        <v>138</v>
      </c>
      <c r="AU21" s="77"/>
      <c r="AV21" s="72">
        <v>0.09</v>
      </c>
      <c r="AW21" s="81"/>
      <c r="AX21" s="81"/>
      <c r="AY21" s="33"/>
    </row>
    <row r="22" spans="1:51" ht="17.25" customHeight="1">
      <c r="A22" s="90"/>
      <c r="B22" s="91"/>
      <c r="C22" s="92"/>
      <c r="D22" s="102"/>
      <c r="E22" s="94">
        <f t="shared" si="4"/>
        <v>0</v>
      </c>
      <c r="F22" s="95">
        <f t="shared" si="3"/>
        <v>0</v>
      </c>
      <c r="G22" s="96"/>
      <c r="H22" s="103"/>
      <c r="I22" s="98"/>
      <c r="J22" s="103"/>
      <c r="K22" s="99"/>
      <c r="L22" s="100"/>
      <c r="AE22" s="361"/>
      <c r="AF22" s="106" t="s">
        <v>139</v>
      </c>
      <c r="AG22" s="68"/>
      <c r="AH22" s="68">
        <v>10000</v>
      </c>
      <c r="AI22" s="32"/>
      <c r="AJ22" s="32"/>
      <c r="AK22" s="364"/>
      <c r="AL22" s="83" t="s">
        <v>140</v>
      </c>
      <c r="AM22" s="68">
        <f t="shared" si="1"/>
        <v>8859.9166666666661</v>
      </c>
      <c r="AN22" s="68">
        <v>106319</v>
      </c>
      <c r="AO22" s="32"/>
      <c r="AP22" s="75" t="s">
        <v>141</v>
      </c>
      <c r="AQ22" s="76" t="s">
        <v>142</v>
      </c>
      <c r="AR22" s="76" t="s">
        <v>143</v>
      </c>
      <c r="AS22" s="76" t="s">
        <v>144</v>
      </c>
      <c r="AT22" s="75" t="s">
        <v>145</v>
      </c>
      <c r="AU22" s="77"/>
      <c r="AV22" s="72">
        <v>0.1</v>
      </c>
      <c r="AW22" s="81"/>
      <c r="AX22" s="81"/>
      <c r="AY22" s="33"/>
    </row>
    <row r="23" spans="1:51" ht="17.25" customHeight="1">
      <c r="A23" s="90"/>
      <c r="B23" s="107"/>
      <c r="C23" s="92"/>
      <c r="D23" s="92"/>
      <c r="E23" s="94">
        <f t="shared" si="4"/>
        <v>0</v>
      </c>
      <c r="F23" s="95">
        <f t="shared" si="3"/>
        <v>0</v>
      </c>
      <c r="G23" s="108"/>
      <c r="H23" s="98"/>
      <c r="I23" s="98"/>
      <c r="J23" s="109"/>
      <c r="K23" s="99"/>
      <c r="L23" s="100"/>
      <c r="AE23" s="32"/>
      <c r="AF23" s="32"/>
      <c r="AG23" s="32"/>
      <c r="AH23" s="32"/>
      <c r="AI23" s="32"/>
      <c r="AJ23" s="32"/>
      <c r="AK23" s="364"/>
      <c r="AL23" s="83" t="s">
        <v>146</v>
      </c>
      <c r="AM23" s="68">
        <f t="shared" si="1"/>
        <v>6309</v>
      </c>
      <c r="AN23" s="68">
        <v>75708</v>
      </c>
      <c r="AO23" s="32"/>
      <c r="AP23" s="75" t="s">
        <v>147</v>
      </c>
      <c r="AQ23" s="76" t="s">
        <v>148</v>
      </c>
      <c r="AR23" s="76" t="s">
        <v>149</v>
      </c>
      <c r="AS23" s="76" t="s">
        <v>150</v>
      </c>
      <c r="AT23" s="75" t="s">
        <v>151</v>
      </c>
      <c r="AU23" s="77"/>
      <c r="AV23" s="72">
        <v>0.11</v>
      </c>
      <c r="AW23" s="81"/>
      <c r="AX23" s="81"/>
      <c r="AY23" s="33"/>
    </row>
    <row r="24" spans="1:51" ht="18.75" customHeight="1">
      <c r="A24" s="90"/>
      <c r="B24" s="110"/>
      <c r="C24" s="92"/>
      <c r="D24" s="102"/>
      <c r="E24" s="94">
        <f t="shared" si="4"/>
        <v>0</v>
      </c>
      <c r="F24" s="95">
        <f t="shared" si="3"/>
        <v>0</v>
      </c>
      <c r="G24" s="96"/>
      <c r="H24" s="98"/>
      <c r="I24" s="98"/>
      <c r="J24" s="109"/>
      <c r="K24" s="99"/>
      <c r="L24" s="100"/>
      <c r="AE24" s="361" t="s">
        <v>152</v>
      </c>
      <c r="AF24" s="111" t="s">
        <v>65</v>
      </c>
      <c r="AG24" s="112" t="s">
        <v>153</v>
      </c>
      <c r="AH24" s="112" t="s">
        <v>154</v>
      </c>
      <c r="AI24" s="32"/>
      <c r="AJ24" s="32"/>
      <c r="AK24" s="364"/>
      <c r="AL24" s="83" t="s">
        <v>155</v>
      </c>
      <c r="AM24" s="68">
        <f t="shared" si="1"/>
        <v>7308.666666666667</v>
      </c>
      <c r="AN24" s="68">
        <v>87704</v>
      </c>
      <c r="AO24" s="32"/>
      <c r="AP24" s="75" t="s">
        <v>156</v>
      </c>
      <c r="AQ24" s="76" t="s">
        <v>157</v>
      </c>
      <c r="AR24" s="76"/>
      <c r="AS24" s="76" t="s">
        <v>158</v>
      </c>
      <c r="AT24" s="75" t="s">
        <v>159</v>
      </c>
      <c r="AU24" s="77"/>
      <c r="AV24" s="72">
        <v>0.12</v>
      </c>
      <c r="AW24" s="81"/>
      <c r="AX24" s="81"/>
      <c r="AY24" s="33"/>
    </row>
    <row r="25" spans="1:51" ht="17.25" customHeight="1">
      <c r="A25" s="90"/>
      <c r="B25" s="107"/>
      <c r="C25" s="92"/>
      <c r="D25" s="102"/>
      <c r="E25" s="94">
        <f t="shared" si="4"/>
        <v>0</v>
      </c>
      <c r="F25" s="95">
        <f t="shared" si="3"/>
        <v>0</v>
      </c>
      <c r="G25" s="96"/>
      <c r="H25" s="98"/>
      <c r="I25" s="98"/>
      <c r="J25" s="109"/>
      <c r="K25" s="99"/>
      <c r="L25" s="100"/>
      <c r="AE25" s="361"/>
      <c r="AF25" s="67" t="s">
        <v>80</v>
      </c>
      <c r="AG25" s="74">
        <f t="shared" si="2"/>
        <v>3333.3333333333335</v>
      </c>
      <c r="AH25" s="68">
        <f t="shared" si="0"/>
        <v>40000</v>
      </c>
      <c r="AI25" s="32"/>
      <c r="AJ25" s="32"/>
      <c r="AK25" s="364"/>
      <c r="AL25" s="83" t="s">
        <v>160</v>
      </c>
      <c r="AM25" s="68">
        <f t="shared" si="1"/>
        <v>6675.666666666667</v>
      </c>
      <c r="AN25" s="68">
        <v>80108</v>
      </c>
      <c r="AO25" s="32"/>
      <c r="AP25" s="75" t="s">
        <v>161</v>
      </c>
      <c r="AQ25" s="76" t="s">
        <v>162</v>
      </c>
      <c r="AR25" s="76" t="s">
        <v>163</v>
      </c>
      <c r="AS25" s="76" t="s">
        <v>164</v>
      </c>
      <c r="AT25" s="75" t="s">
        <v>165</v>
      </c>
      <c r="AU25" s="77"/>
      <c r="AV25" s="72">
        <v>0.13</v>
      </c>
      <c r="AW25" s="81"/>
      <c r="AX25" s="81"/>
      <c r="AY25" s="33"/>
    </row>
    <row r="26" spans="1:51" ht="19.5" customHeight="1">
      <c r="A26" s="90"/>
      <c r="B26" s="110"/>
      <c r="C26" s="92"/>
      <c r="D26" s="102"/>
      <c r="E26" s="94">
        <f t="shared" si="4"/>
        <v>0</v>
      </c>
      <c r="F26" s="95">
        <f t="shared" si="3"/>
        <v>0</v>
      </c>
      <c r="G26" s="96"/>
      <c r="H26" s="98"/>
      <c r="I26" s="98"/>
      <c r="J26" s="109"/>
      <c r="K26" s="99"/>
      <c r="L26" s="100"/>
      <c r="AE26" s="361"/>
      <c r="AF26" s="113" t="s">
        <v>87</v>
      </c>
      <c r="AG26" s="74">
        <f t="shared" si="2"/>
        <v>3333.3333333333335</v>
      </c>
      <c r="AH26" s="68">
        <f t="shared" si="0"/>
        <v>40000</v>
      </c>
      <c r="AI26" s="32"/>
      <c r="AJ26" s="32"/>
      <c r="AK26" s="364"/>
      <c r="AL26" s="83" t="s">
        <v>166</v>
      </c>
      <c r="AM26" s="68">
        <f t="shared" si="1"/>
        <v>5937.166666666667</v>
      </c>
      <c r="AN26" s="68">
        <v>71246</v>
      </c>
      <c r="AO26" s="32"/>
      <c r="AP26" s="75" t="s">
        <v>167</v>
      </c>
      <c r="AQ26" s="76" t="s">
        <v>168</v>
      </c>
      <c r="AR26" s="76" t="s">
        <v>169</v>
      </c>
      <c r="AS26" s="114" t="s">
        <v>170</v>
      </c>
      <c r="AT26" s="75" t="s">
        <v>171</v>
      </c>
      <c r="AU26" s="77"/>
      <c r="AV26" s="72">
        <v>0.14000000000000001</v>
      </c>
      <c r="AW26" s="81"/>
      <c r="AX26" s="81"/>
      <c r="AY26" s="33"/>
    </row>
    <row r="27" spans="1:51" ht="19.5" customHeight="1">
      <c r="A27" s="90"/>
      <c r="B27" s="107"/>
      <c r="C27" s="92"/>
      <c r="D27" s="102"/>
      <c r="E27" s="94">
        <f t="shared" si="4"/>
        <v>0</v>
      </c>
      <c r="F27" s="95">
        <f t="shared" si="3"/>
        <v>0</v>
      </c>
      <c r="G27" s="96"/>
      <c r="H27" s="98"/>
      <c r="I27" s="98"/>
      <c r="J27" s="109"/>
      <c r="K27" s="99"/>
      <c r="L27" s="100"/>
      <c r="AE27" s="361"/>
      <c r="AF27" s="67" t="s">
        <v>172</v>
      </c>
      <c r="AG27" s="115">
        <v>4742</v>
      </c>
      <c r="AH27" s="68">
        <f t="shared" si="0"/>
        <v>56904</v>
      </c>
      <c r="AI27" s="32"/>
      <c r="AJ27" s="32"/>
      <c r="AK27" s="364"/>
      <c r="AL27" s="83" t="s">
        <v>173</v>
      </c>
      <c r="AM27" s="68">
        <f t="shared" si="1"/>
        <v>5800.916666666667</v>
      </c>
      <c r="AN27" s="68">
        <v>69611</v>
      </c>
      <c r="AO27" s="32"/>
      <c r="AP27" s="75" t="s">
        <v>174</v>
      </c>
      <c r="AQ27" s="76" t="s">
        <v>175</v>
      </c>
      <c r="AR27" s="76" t="s">
        <v>176</v>
      </c>
      <c r="AS27" s="76" t="s">
        <v>177</v>
      </c>
      <c r="AT27" s="75" t="s">
        <v>178</v>
      </c>
      <c r="AU27" s="77"/>
      <c r="AV27" s="72">
        <v>0.15</v>
      </c>
      <c r="AW27" s="81"/>
      <c r="AX27" s="81"/>
      <c r="AY27" s="33"/>
    </row>
    <row r="28" spans="1:51" ht="19.5" customHeight="1">
      <c r="A28" s="90"/>
      <c r="B28" s="107"/>
      <c r="C28" s="92"/>
      <c r="D28" s="102"/>
      <c r="E28" s="94">
        <v>0</v>
      </c>
      <c r="F28" s="95">
        <f t="shared" si="3"/>
        <v>0</v>
      </c>
      <c r="G28" s="116"/>
      <c r="H28" s="98"/>
      <c r="I28" s="98"/>
      <c r="J28" s="109"/>
      <c r="K28" s="99"/>
      <c r="L28" s="100"/>
      <c r="AE28" s="361"/>
      <c r="AF28" s="67" t="s">
        <v>179</v>
      </c>
      <c r="AG28" s="115">
        <v>4319</v>
      </c>
      <c r="AH28" s="68">
        <f t="shared" si="0"/>
        <v>51828</v>
      </c>
      <c r="AI28" s="32"/>
      <c r="AJ28" s="32"/>
      <c r="AK28" s="364"/>
      <c r="AL28" s="83" t="s">
        <v>180</v>
      </c>
      <c r="AM28" s="68">
        <f t="shared" si="1"/>
        <v>5353.5</v>
      </c>
      <c r="AN28" s="68">
        <v>64242</v>
      </c>
      <c r="AO28" s="32"/>
      <c r="AP28" s="75" t="s">
        <v>181</v>
      </c>
      <c r="AQ28" s="76" t="s">
        <v>182</v>
      </c>
      <c r="AR28" s="76" t="s">
        <v>183</v>
      </c>
      <c r="AS28" s="76" t="s">
        <v>184</v>
      </c>
      <c r="AT28" s="75" t="s">
        <v>185</v>
      </c>
      <c r="AU28" s="77"/>
      <c r="AV28" s="72">
        <v>0.16</v>
      </c>
      <c r="AW28" s="81"/>
      <c r="AX28" s="81"/>
      <c r="AY28" s="33"/>
    </row>
    <row r="29" spans="1:51" ht="18.75" customHeight="1">
      <c r="A29" s="90"/>
      <c r="B29" s="117"/>
      <c r="C29" s="92"/>
      <c r="D29" s="102"/>
      <c r="E29" s="94">
        <f t="shared" si="4"/>
        <v>0</v>
      </c>
      <c r="F29" s="95">
        <f t="shared" si="3"/>
        <v>0</v>
      </c>
      <c r="G29" s="116"/>
      <c r="H29" s="98"/>
      <c r="I29" s="98"/>
      <c r="J29" s="109"/>
      <c r="K29" s="99"/>
      <c r="L29" s="100"/>
      <c r="AE29" s="361"/>
      <c r="AF29" s="67" t="s">
        <v>186</v>
      </c>
      <c r="AG29" s="115">
        <v>3580</v>
      </c>
      <c r="AH29" s="68">
        <f t="shared" si="0"/>
        <v>42960</v>
      </c>
      <c r="AI29" s="32"/>
      <c r="AJ29" s="32"/>
      <c r="AK29" s="364"/>
      <c r="AL29" s="83" t="s">
        <v>187</v>
      </c>
      <c r="AM29" s="68">
        <f t="shared" si="1"/>
        <v>4997.75</v>
      </c>
      <c r="AN29" s="68">
        <v>59973</v>
      </c>
      <c r="AO29" s="32"/>
      <c r="AP29" s="75" t="s">
        <v>188</v>
      </c>
      <c r="AQ29" s="76" t="s">
        <v>189</v>
      </c>
      <c r="AR29" s="76" t="s">
        <v>190</v>
      </c>
      <c r="AS29" s="76" t="s">
        <v>191</v>
      </c>
      <c r="AT29" s="75" t="s">
        <v>192</v>
      </c>
      <c r="AU29" s="77"/>
      <c r="AV29" s="72">
        <v>0.17</v>
      </c>
      <c r="AW29" s="81"/>
      <c r="AX29" s="81"/>
      <c r="AY29" s="33"/>
    </row>
    <row r="30" spans="1:51" ht="18.75" customHeight="1">
      <c r="C30" s="118" t="s">
        <v>193</v>
      </c>
      <c r="D30" s="119"/>
      <c r="E30" s="120">
        <f>SUM(E18:E29)</f>
        <v>0</v>
      </c>
      <c r="F30" s="121">
        <f>SUM(F18:F29)</f>
        <v>0</v>
      </c>
      <c r="G30" s="122"/>
      <c r="H30" s="123"/>
      <c r="I30" s="124"/>
      <c r="J30" s="123"/>
      <c r="K30" s="125"/>
      <c r="L30" s="126"/>
      <c r="AE30" s="361"/>
      <c r="AF30" s="67" t="s">
        <v>194</v>
      </c>
      <c r="AG30" s="115">
        <v>3335</v>
      </c>
      <c r="AH30" s="68">
        <f t="shared" si="0"/>
        <v>40020</v>
      </c>
      <c r="AI30" s="32"/>
      <c r="AJ30" s="32"/>
      <c r="AK30" s="364"/>
      <c r="AL30" s="83" t="s">
        <v>195</v>
      </c>
      <c r="AM30" s="68">
        <f t="shared" si="1"/>
        <v>5606.083333333333</v>
      </c>
      <c r="AN30" s="68">
        <v>67273</v>
      </c>
      <c r="AO30" s="32"/>
      <c r="AP30" s="75" t="s">
        <v>196</v>
      </c>
      <c r="AQ30" s="76" t="s">
        <v>197</v>
      </c>
      <c r="AR30" s="76" t="s">
        <v>198</v>
      </c>
      <c r="AS30" s="76" t="s">
        <v>199</v>
      </c>
      <c r="AT30" s="75" t="s">
        <v>200</v>
      </c>
      <c r="AU30" s="77"/>
      <c r="AV30" s="72">
        <v>0.18</v>
      </c>
      <c r="AW30" s="81"/>
      <c r="AX30" s="81"/>
      <c r="AY30" s="33"/>
    </row>
    <row r="31" spans="1:51" ht="17.25" customHeight="1">
      <c r="C31" s="127"/>
      <c r="D31" s="127"/>
      <c r="E31" s="128"/>
      <c r="F31" s="128"/>
      <c r="G31" s="122"/>
      <c r="H31" s="123"/>
      <c r="I31" s="124"/>
      <c r="J31" s="123"/>
      <c r="K31" s="125"/>
      <c r="L31" s="126"/>
      <c r="AE31" s="361"/>
      <c r="AF31" s="67" t="s">
        <v>127</v>
      </c>
      <c r="AG31" s="115">
        <v>2786</v>
      </c>
      <c r="AH31" s="68">
        <f t="shared" si="0"/>
        <v>33432</v>
      </c>
      <c r="AI31" s="32"/>
      <c r="AJ31" s="32"/>
      <c r="AK31" s="364"/>
      <c r="AL31" s="83" t="s">
        <v>201</v>
      </c>
      <c r="AM31" s="68">
        <f t="shared" si="1"/>
        <v>4650.75</v>
      </c>
      <c r="AN31" s="68">
        <v>55809</v>
      </c>
      <c r="AO31" s="32"/>
      <c r="AP31" s="75" t="s">
        <v>202</v>
      </c>
      <c r="AQ31" s="76" t="s">
        <v>203</v>
      </c>
      <c r="AR31" s="76" t="s">
        <v>204</v>
      </c>
      <c r="AS31" s="76" t="s">
        <v>205</v>
      </c>
      <c r="AT31" s="75" t="s">
        <v>206</v>
      </c>
      <c r="AU31" s="77"/>
      <c r="AV31" s="72">
        <v>0.19</v>
      </c>
      <c r="AW31" s="33"/>
      <c r="AX31" s="33"/>
      <c r="AY31" s="33"/>
    </row>
    <row r="32" spans="1:51" ht="10.5" customHeight="1">
      <c r="B32" s="127"/>
      <c r="C32" s="129"/>
      <c r="D32" s="129"/>
      <c r="E32" s="128"/>
      <c r="F32" s="130"/>
      <c r="G32" s="122"/>
      <c r="H32" s="123"/>
      <c r="I32" s="125"/>
      <c r="J32" s="126"/>
      <c r="K32" s="126"/>
      <c r="L32" s="123"/>
      <c r="M32" s="129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361"/>
      <c r="AF32" s="67" t="s">
        <v>126</v>
      </c>
      <c r="AG32" s="115">
        <v>2644</v>
      </c>
      <c r="AH32" s="68">
        <f t="shared" si="0"/>
        <v>31728</v>
      </c>
      <c r="AI32" s="32"/>
      <c r="AJ32" s="32"/>
      <c r="AK32" s="364"/>
      <c r="AL32" s="83" t="s">
        <v>207</v>
      </c>
      <c r="AM32" s="68">
        <f t="shared" si="1"/>
        <v>3951.75</v>
      </c>
      <c r="AN32" s="68">
        <v>47421</v>
      </c>
      <c r="AO32" s="32"/>
      <c r="AP32" s="75" t="s">
        <v>208</v>
      </c>
      <c r="AQ32" s="76" t="s">
        <v>209</v>
      </c>
      <c r="AR32" s="76" t="s">
        <v>210</v>
      </c>
      <c r="AS32" s="76" t="s">
        <v>211</v>
      </c>
      <c r="AT32" s="75" t="s">
        <v>212</v>
      </c>
      <c r="AU32" s="76"/>
      <c r="AV32" s="72">
        <v>0.2</v>
      </c>
      <c r="AW32" s="33"/>
      <c r="AX32" s="33"/>
      <c r="AY32" s="33"/>
    </row>
    <row r="33" spans="1:51" ht="19.5" customHeight="1">
      <c r="B33" s="399" t="s">
        <v>94</v>
      </c>
      <c r="C33" s="400"/>
      <c r="D33" s="400"/>
      <c r="E33" s="400"/>
      <c r="F33" s="401"/>
      <c r="G33" s="122"/>
      <c r="H33" s="402"/>
      <c r="I33" s="402"/>
      <c r="J33" s="402"/>
      <c r="K33" s="402"/>
      <c r="L33" s="402"/>
      <c r="M33" s="129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361"/>
      <c r="AF33" s="131"/>
      <c r="AG33" s="132"/>
      <c r="AH33" s="132"/>
      <c r="AI33" s="32"/>
      <c r="AJ33" s="32"/>
      <c r="AK33" s="364"/>
      <c r="AL33" s="83" t="s">
        <v>213</v>
      </c>
      <c r="AM33" s="68">
        <f t="shared" si="1"/>
        <v>12749.5</v>
      </c>
      <c r="AN33" s="68">
        <v>152994</v>
      </c>
      <c r="AO33" s="32"/>
      <c r="AP33" s="75" t="s">
        <v>214</v>
      </c>
      <c r="AQ33" s="76" t="s">
        <v>215</v>
      </c>
      <c r="AR33" s="76" t="s">
        <v>216</v>
      </c>
      <c r="AS33" s="76" t="s">
        <v>217</v>
      </c>
      <c r="AT33" s="75" t="s">
        <v>218</v>
      </c>
      <c r="AU33" s="77"/>
      <c r="AV33" s="72">
        <v>0.21</v>
      </c>
      <c r="AW33" s="33"/>
      <c r="AX33" s="33"/>
      <c r="AY33" s="33"/>
    </row>
    <row r="34" spans="1:51" ht="39" customHeight="1">
      <c r="A34" s="90"/>
      <c r="B34" s="365" t="s">
        <v>103</v>
      </c>
      <c r="C34" s="366"/>
      <c r="D34" s="85" t="s">
        <v>63</v>
      </c>
      <c r="E34" s="85" t="s">
        <v>104</v>
      </c>
      <c r="F34" s="85" t="s">
        <v>105</v>
      </c>
      <c r="G34" s="122"/>
      <c r="H34" s="87"/>
      <c r="I34" s="88"/>
      <c r="J34" s="88"/>
      <c r="K34" s="88"/>
      <c r="L34" s="88"/>
      <c r="M34" s="129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33"/>
      <c r="AF34" s="128"/>
      <c r="AG34" s="128"/>
      <c r="AH34" s="128"/>
      <c r="AI34" s="32"/>
      <c r="AJ34" s="32"/>
      <c r="AK34" s="364"/>
      <c r="AL34" s="83" t="s">
        <v>219</v>
      </c>
      <c r="AM34" s="68">
        <f t="shared" si="1"/>
        <v>11321</v>
      </c>
      <c r="AN34" s="68">
        <v>135852</v>
      </c>
      <c r="AO34" s="32"/>
      <c r="AP34" s="75" t="s">
        <v>220</v>
      </c>
      <c r="AQ34" s="76" t="s">
        <v>221</v>
      </c>
      <c r="AR34" s="76" t="s">
        <v>222</v>
      </c>
      <c r="AS34" s="76" t="s">
        <v>223</v>
      </c>
      <c r="AT34" s="75" t="s">
        <v>224</v>
      </c>
      <c r="AU34" s="77"/>
      <c r="AV34" s="72">
        <v>0.22</v>
      </c>
      <c r="AW34" s="33"/>
      <c r="AX34" s="33"/>
      <c r="AY34" s="33"/>
    </row>
    <row r="35" spans="1:51" ht="19.5" customHeight="1">
      <c r="A35" s="90"/>
      <c r="B35" s="367"/>
      <c r="C35" s="368"/>
      <c r="D35" s="93"/>
      <c r="E35" s="94">
        <v>0</v>
      </c>
      <c r="F35" s="95">
        <f t="shared" ref="F35:F42" si="5">SUMIF($AF$25:$AF$32,B35,$AG$25:$AG$32)*E35</f>
        <v>0</v>
      </c>
      <c r="G35" s="122"/>
      <c r="H35" s="134"/>
      <c r="I35" s="98"/>
      <c r="J35" s="135"/>
      <c r="K35" s="136"/>
      <c r="L35" s="137"/>
      <c r="M35" s="129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33"/>
      <c r="AF35" s="128"/>
      <c r="AG35" s="128"/>
      <c r="AH35" s="128"/>
      <c r="AI35" s="32"/>
      <c r="AJ35" s="32"/>
      <c r="AK35" s="364"/>
      <c r="AL35" s="83" t="s">
        <v>225</v>
      </c>
      <c r="AM35" s="68">
        <f t="shared" si="1"/>
        <v>9391.4166666666661</v>
      </c>
      <c r="AN35" s="68">
        <v>112697</v>
      </c>
      <c r="AO35" s="32"/>
      <c r="AP35" s="75" t="s">
        <v>226</v>
      </c>
      <c r="AQ35" s="76" t="s">
        <v>227</v>
      </c>
      <c r="AR35" s="76" t="s">
        <v>228</v>
      </c>
      <c r="AS35" s="76" t="s">
        <v>229</v>
      </c>
      <c r="AT35" s="75" t="s">
        <v>230</v>
      </c>
      <c r="AU35" s="77"/>
      <c r="AV35" s="72">
        <v>0.23</v>
      </c>
      <c r="AW35" s="33"/>
      <c r="AX35" s="33"/>
      <c r="AY35" s="33"/>
    </row>
    <row r="36" spans="1:51" ht="19.5" customHeight="1">
      <c r="A36" s="90"/>
      <c r="B36" s="371"/>
      <c r="C36" s="372"/>
      <c r="D36" s="93"/>
      <c r="E36" s="94">
        <v>0</v>
      </c>
      <c r="F36" s="95">
        <f t="shared" si="5"/>
        <v>0</v>
      </c>
      <c r="G36" s="122"/>
      <c r="H36" s="134"/>
      <c r="I36" s="98"/>
      <c r="J36" s="135"/>
      <c r="K36" s="136"/>
      <c r="L36" s="137"/>
      <c r="M36" s="129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33"/>
      <c r="AF36" s="128"/>
      <c r="AG36" s="128"/>
      <c r="AH36" s="128"/>
      <c r="AI36" s="32"/>
      <c r="AJ36" s="32"/>
      <c r="AK36" s="364"/>
      <c r="AL36" s="83" t="s">
        <v>231</v>
      </c>
      <c r="AM36" s="68">
        <f t="shared" si="1"/>
        <v>9212.0833333333339</v>
      </c>
      <c r="AN36" s="68">
        <v>110545</v>
      </c>
      <c r="AO36" s="32"/>
      <c r="AP36" s="75" t="s">
        <v>232</v>
      </c>
      <c r="AQ36" s="76" t="s">
        <v>233</v>
      </c>
      <c r="AR36" s="76" t="s">
        <v>234</v>
      </c>
      <c r="AS36" s="76" t="s">
        <v>235</v>
      </c>
      <c r="AT36" s="75" t="s">
        <v>236</v>
      </c>
      <c r="AU36" s="77"/>
      <c r="AV36" s="72">
        <v>0.24</v>
      </c>
      <c r="AW36" s="33"/>
      <c r="AX36" s="33"/>
      <c r="AY36" s="33"/>
    </row>
    <row r="37" spans="1:51" ht="19.5" customHeight="1">
      <c r="A37" s="90"/>
      <c r="B37" s="369"/>
      <c r="C37" s="370"/>
      <c r="D37" s="93"/>
      <c r="E37" s="94">
        <f t="shared" ref="E37:E42" si="6">ROUND(D37*$B$10,1)</f>
        <v>0</v>
      </c>
      <c r="F37" s="95">
        <f t="shared" si="5"/>
        <v>0</v>
      </c>
      <c r="G37" s="122"/>
      <c r="H37" s="134"/>
      <c r="I37" s="98"/>
      <c r="J37" s="135"/>
      <c r="K37" s="136"/>
      <c r="L37" s="137"/>
      <c r="M37" s="129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33"/>
      <c r="AF37" s="128"/>
      <c r="AG37" s="128"/>
      <c r="AH37" s="128"/>
      <c r="AI37" s="32"/>
      <c r="AJ37" s="32"/>
      <c r="AK37" s="364"/>
      <c r="AL37" s="83" t="s">
        <v>237</v>
      </c>
      <c r="AM37" s="68">
        <f t="shared" si="1"/>
        <v>6729.166666666667</v>
      </c>
      <c r="AN37" s="68">
        <v>80750</v>
      </c>
      <c r="AO37" s="32"/>
      <c r="AP37" s="75" t="s">
        <v>238</v>
      </c>
      <c r="AQ37" s="76" t="s">
        <v>239</v>
      </c>
      <c r="AR37" s="76" t="s">
        <v>240</v>
      </c>
      <c r="AS37" s="76" t="s">
        <v>241</v>
      </c>
      <c r="AT37" s="75" t="s">
        <v>242</v>
      </c>
      <c r="AU37" s="77"/>
      <c r="AV37" s="72">
        <v>0.25</v>
      </c>
      <c r="AW37" s="33"/>
      <c r="AX37" s="33"/>
      <c r="AY37" s="33"/>
    </row>
    <row r="38" spans="1:51" ht="19.5" customHeight="1">
      <c r="A38" s="90"/>
      <c r="B38" s="369"/>
      <c r="C38" s="370"/>
      <c r="D38" s="93"/>
      <c r="E38" s="94">
        <f t="shared" si="6"/>
        <v>0</v>
      </c>
      <c r="F38" s="95">
        <f t="shared" si="5"/>
        <v>0</v>
      </c>
      <c r="G38" s="122"/>
      <c r="H38" s="134"/>
      <c r="I38" s="98"/>
      <c r="J38" s="135"/>
      <c r="K38" s="136"/>
      <c r="L38" s="137"/>
      <c r="M38" s="129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33"/>
      <c r="AF38" s="128"/>
      <c r="AG38" s="128"/>
      <c r="AH38" s="128"/>
      <c r="AI38" s="32"/>
      <c r="AJ38" s="32"/>
      <c r="AK38" s="138"/>
      <c r="AL38" s="83" t="s">
        <v>243</v>
      </c>
      <c r="AM38" s="68">
        <f t="shared" si="1"/>
        <v>9849</v>
      </c>
      <c r="AN38" s="68">
        <v>118188</v>
      </c>
      <c r="AO38" s="32"/>
      <c r="AP38" s="75" t="s">
        <v>244</v>
      </c>
      <c r="AQ38" s="76" t="s">
        <v>245</v>
      </c>
      <c r="AR38" s="76" t="s">
        <v>246</v>
      </c>
      <c r="AS38" s="76" t="s">
        <v>247</v>
      </c>
      <c r="AT38" s="75" t="s">
        <v>248</v>
      </c>
      <c r="AU38" s="77"/>
      <c r="AV38" s="72">
        <v>0.26</v>
      </c>
      <c r="AW38" s="33"/>
      <c r="AX38" s="33"/>
      <c r="AY38" s="33"/>
    </row>
    <row r="39" spans="1:51" ht="19.5" customHeight="1">
      <c r="A39" s="90"/>
      <c r="B39" s="369"/>
      <c r="C39" s="370"/>
      <c r="D39" s="93"/>
      <c r="E39" s="94">
        <f t="shared" si="6"/>
        <v>0</v>
      </c>
      <c r="F39" s="95">
        <f t="shared" si="5"/>
        <v>0</v>
      </c>
      <c r="G39" s="122"/>
      <c r="H39" s="134"/>
      <c r="I39" s="98"/>
      <c r="J39" s="135"/>
      <c r="K39" s="136"/>
      <c r="L39" s="137"/>
      <c r="M39" s="129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33"/>
      <c r="AF39" s="128"/>
      <c r="AG39" s="128"/>
      <c r="AH39" s="128"/>
      <c r="AI39" s="32"/>
      <c r="AJ39" s="32"/>
      <c r="AK39" s="138"/>
      <c r="AL39" s="83" t="s">
        <v>249</v>
      </c>
      <c r="AM39" s="68">
        <f t="shared" si="1"/>
        <v>8316</v>
      </c>
      <c r="AN39" s="68">
        <v>99792</v>
      </c>
      <c r="AO39" s="32"/>
      <c r="AP39" s="75" t="s">
        <v>250</v>
      </c>
      <c r="AQ39" s="76" t="s">
        <v>251</v>
      </c>
      <c r="AR39" s="76" t="s">
        <v>252</v>
      </c>
      <c r="AS39" s="76" t="s">
        <v>253</v>
      </c>
      <c r="AT39" s="75" t="s">
        <v>254</v>
      </c>
      <c r="AU39" s="77"/>
      <c r="AV39" s="72">
        <v>0.27</v>
      </c>
      <c r="AW39" s="33"/>
      <c r="AX39" s="33"/>
      <c r="AY39" s="33"/>
    </row>
    <row r="40" spans="1:51" ht="19.5" customHeight="1">
      <c r="A40" s="90"/>
      <c r="B40" s="369"/>
      <c r="C40" s="370"/>
      <c r="D40" s="139"/>
      <c r="E40" s="94">
        <f t="shared" si="6"/>
        <v>0</v>
      </c>
      <c r="F40" s="95">
        <f t="shared" si="5"/>
        <v>0</v>
      </c>
      <c r="G40" s="122"/>
      <c r="H40" s="98"/>
      <c r="I40" s="98"/>
      <c r="J40" s="135"/>
      <c r="K40" s="136"/>
      <c r="L40" s="137"/>
      <c r="M40" s="129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33"/>
      <c r="AF40" s="128"/>
      <c r="AG40" s="128"/>
      <c r="AH40" s="128"/>
      <c r="AI40" s="32"/>
      <c r="AJ40" s="32"/>
      <c r="AK40" s="138"/>
      <c r="AL40" s="83" t="s">
        <v>255</v>
      </c>
      <c r="AM40" s="68">
        <f t="shared" si="1"/>
        <v>6626.916666666667</v>
      </c>
      <c r="AN40" s="68">
        <v>79523</v>
      </c>
      <c r="AO40" s="32"/>
      <c r="AP40" s="75" t="s">
        <v>256</v>
      </c>
      <c r="AQ40" s="76" t="s">
        <v>257</v>
      </c>
      <c r="AR40" s="76" t="s">
        <v>258</v>
      </c>
      <c r="AS40" s="76" t="s">
        <v>259</v>
      </c>
      <c r="AT40" s="75" t="s">
        <v>260</v>
      </c>
      <c r="AU40" s="77"/>
      <c r="AV40" s="72">
        <v>0.28000000000000003</v>
      </c>
      <c r="AW40" s="33"/>
      <c r="AX40" s="33"/>
      <c r="AY40" s="33"/>
    </row>
    <row r="41" spans="1:51" ht="19.5" customHeight="1">
      <c r="A41" s="90"/>
      <c r="B41" s="369"/>
      <c r="C41" s="370"/>
      <c r="D41" s="93"/>
      <c r="E41" s="94">
        <f t="shared" si="6"/>
        <v>0</v>
      </c>
      <c r="F41" s="95">
        <f t="shared" si="5"/>
        <v>0</v>
      </c>
      <c r="G41" s="122"/>
      <c r="H41" s="98"/>
      <c r="I41" s="98"/>
      <c r="J41" s="135"/>
      <c r="K41" s="136"/>
      <c r="L41" s="137"/>
      <c r="M41" s="129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33"/>
      <c r="AF41" s="128"/>
      <c r="AG41" s="128"/>
      <c r="AH41" s="128"/>
      <c r="AI41" s="32"/>
      <c r="AJ41" s="32"/>
      <c r="AK41" s="138"/>
      <c r="AL41" s="83" t="s">
        <v>261</v>
      </c>
      <c r="AM41" s="68">
        <f t="shared" si="1"/>
        <v>7013.25</v>
      </c>
      <c r="AN41" s="68">
        <v>84159</v>
      </c>
      <c r="AO41" s="32"/>
      <c r="AP41" s="75" t="s">
        <v>262</v>
      </c>
      <c r="AQ41" s="76" t="s">
        <v>263</v>
      </c>
      <c r="AR41" s="76" t="s">
        <v>264</v>
      </c>
      <c r="AS41" s="114" t="s">
        <v>265</v>
      </c>
      <c r="AT41" s="75" t="s">
        <v>266</v>
      </c>
      <c r="AU41" s="77"/>
      <c r="AV41" s="72">
        <v>0.28999999999999998</v>
      </c>
      <c r="AW41" s="33"/>
      <c r="AX41" s="33"/>
      <c r="AY41" s="33"/>
    </row>
    <row r="42" spans="1:51" ht="19.5" customHeight="1">
      <c r="A42" s="90"/>
      <c r="B42" s="397"/>
      <c r="C42" s="398"/>
      <c r="D42" s="93"/>
      <c r="E42" s="94">
        <f t="shared" si="6"/>
        <v>0</v>
      </c>
      <c r="F42" s="95">
        <f t="shared" si="5"/>
        <v>0</v>
      </c>
      <c r="G42" s="122"/>
      <c r="H42" s="140"/>
      <c r="I42" s="98"/>
      <c r="J42" s="135"/>
      <c r="K42" s="136"/>
      <c r="L42" s="137"/>
      <c r="M42" s="129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33"/>
      <c r="AF42" s="128"/>
      <c r="AG42" s="128"/>
      <c r="AH42" s="128"/>
      <c r="AI42" s="32"/>
      <c r="AJ42" s="32"/>
      <c r="AK42" s="138"/>
      <c r="AL42" s="83" t="s">
        <v>267</v>
      </c>
      <c r="AM42" s="68">
        <f t="shared" si="1"/>
        <v>5532.916666666667</v>
      </c>
      <c r="AN42" s="68">
        <v>66395</v>
      </c>
      <c r="AO42" s="32"/>
      <c r="AP42" s="75" t="s">
        <v>268</v>
      </c>
      <c r="AQ42" s="76" t="s">
        <v>269</v>
      </c>
      <c r="AR42" s="76" t="s">
        <v>270</v>
      </c>
      <c r="AS42" s="76" t="s">
        <v>271</v>
      </c>
      <c r="AT42" s="75" t="s">
        <v>272</v>
      </c>
      <c r="AU42" s="77"/>
      <c r="AV42" s="72">
        <v>0.3</v>
      </c>
      <c r="AW42" s="33"/>
      <c r="AX42" s="33"/>
      <c r="AY42" s="33"/>
    </row>
    <row r="43" spans="1:51" ht="19.5" customHeight="1">
      <c r="A43" s="141"/>
      <c r="C43" s="142" t="s">
        <v>193</v>
      </c>
      <c r="D43" s="119"/>
      <c r="E43" s="120">
        <f>SUM(E35:E42)</f>
        <v>0</v>
      </c>
      <c r="F43" s="121">
        <f>SUM(F35:F42)</f>
        <v>0</v>
      </c>
      <c r="G43" s="122"/>
      <c r="H43" s="143"/>
      <c r="I43" s="143"/>
      <c r="J43" s="123"/>
      <c r="K43" s="125"/>
      <c r="L43" s="126"/>
      <c r="M43" s="129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33"/>
      <c r="AF43" s="128"/>
      <c r="AG43" s="128"/>
      <c r="AH43" s="128"/>
      <c r="AI43" s="32"/>
      <c r="AJ43" s="32"/>
      <c r="AK43" s="138"/>
      <c r="AL43" s="83" t="s">
        <v>273</v>
      </c>
      <c r="AM43" s="68">
        <f t="shared" si="1"/>
        <v>5286.083333333333</v>
      </c>
      <c r="AN43" s="68">
        <v>63433</v>
      </c>
      <c r="AO43" s="32"/>
      <c r="AP43" s="75" t="s">
        <v>274</v>
      </c>
      <c r="AQ43" s="76" t="s">
        <v>275</v>
      </c>
      <c r="AR43" s="76" t="s">
        <v>276</v>
      </c>
      <c r="AS43" s="76" t="s">
        <v>277</v>
      </c>
      <c r="AT43" s="75" t="s">
        <v>278</v>
      </c>
      <c r="AU43" s="77"/>
      <c r="AV43" s="72">
        <v>0.31</v>
      </c>
      <c r="AW43" s="33"/>
      <c r="AX43" s="33"/>
      <c r="AY43" s="33"/>
    </row>
    <row r="44" spans="1:51" ht="11.25" customHeight="1">
      <c r="B44" s="127"/>
      <c r="C44" s="129"/>
      <c r="D44" s="129"/>
      <c r="E44" s="128"/>
      <c r="F44" s="130"/>
      <c r="G44" s="122"/>
      <c r="H44" s="123"/>
      <c r="I44" s="125"/>
      <c r="J44" s="126"/>
      <c r="K44" s="126"/>
      <c r="L44" s="123"/>
      <c r="M44" s="129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32"/>
      <c r="AJ44" s="32"/>
      <c r="AK44" s="138"/>
      <c r="AL44" s="83" t="s">
        <v>279</v>
      </c>
      <c r="AM44" s="68">
        <f t="shared" si="1"/>
        <v>5221</v>
      </c>
      <c r="AN44" s="68">
        <v>62652</v>
      </c>
      <c r="AO44" s="32"/>
      <c r="AP44" s="75" t="s">
        <v>280</v>
      </c>
      <c r="AQ44" s="76" t="s">
        <v>281</v>
      </c>
      <c r="AR44" s="76" t="s">
        <v>282</v>
      </c>
      <c r="AS44" s="76" t="s">
        <v>283</v>
      </c>
      <c r="AT44" s="75" t="s">
        <v>284</v>
      </c>
      <c r="AU44" s="77"/>
      <c r="AV44" s="72">
        <v>0.32</v>
      </c>
      <c r="AW44" s="33"/>
      <c r="AX44" s="33"/>
      <c r="AY44" s="33"/>
    </row>
    <row r="45" spans="1:51" ht="11.25" customHeight="1">
      <c r="B45" s="127"/>
      <c r="C45" s="129"/>
      <c r="D45" s="129"/>
      <c r="E45" s="128"/>
      <c r="F45" s="130"/>
      <c r="G45" s="122"/>
      <c r="H45" s="123"/>
      <c r="I45" s="125"/>
      <c r="J45" s="126"/>
      <c r="K45" s="126"/>
      <c r="L45" s="123"/>
      <c r="M45" s="129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32"/>
      <c r="AJ45" s="32"/>
      <c r="AK45" s="138"/>
      <c r="AL45" s="83" t="s">
        <v>285</v>
      </c>
      <c r="AM45" s="68">
        <f t="shared" si="1"/>
        <v>4092.4166666666665</v>
      </c>
      <c r="AN45" s="68">
        <v>49109</v>
      </c>
      <c r="AO45" s="32"/>
      <c r="AP45" s="75" t="s">
        <v>286</v>
      </c>
      <c r="AQ45" s="76" t="s">
        <v>287</v>
      </c>
      <c r="AR45" s="76" t="s">
        <v>288</v>
      </c>
      <c r="AS45" s="76" t="s">
        <v>289</v>
      </c>
      <c r="AT45" s="75" t="s">
        <v>290</v>
      </c>
      <c r="AU45" s="77"/>
      <c r="AV45" s="72">
        <v>0.34</v>
      </c>
      <c r="AW45" s="33"/>
      <c r="AX45" s="33"/>
      <c r="AY45" s="33"/>
    </row>
    <row r="46" spans="1:51" ht="11.25" customHeight="1">
      <c r="B46" s="127"/>
      <c r="C46" s="129"/>
      <c r="D46" s="129"/>
      <c r="E46" s="128"/>
      <c r="F46" s="130"/>
      <c r="G46" s="122"/>
      <c r="H46" s="123"/>
      <c r="I46" s="125"/>
      <c r="J46" s="126"/>
      <c r="K46" s="126"/>
      <c r="L46" s="123"/>
      <c r="M46" s="129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32"/>
      <c r="AJ46" s="32"/>
      <c r="AK46" s="138"/>
      <c r="AL46" s="83" t="s">
        <v>291</v>
      </c>
      <c r="AM46" s="68">
        <f t="shared" si="1"/>
        <v>4232.083333333333</v>
      </c>
      <c r="AN46" s="68">
        <v>50785</v>
      </c>
      <c r="AO46" s="32"/>
      <c r="AP46" s="75" t="s">
        <v>292</v>
      </c>
      <c r="AQ46" s="76" t="s">
        <v>293</v>
      </c>
      <c r="AR46" s="76" t="s">
        <v>294</v>
      </c>
      <c r="AS46" s="76" t="s">
        <v>295</v>
      </c>
      <c r="AT46" s="75" t="s">
        <v>296</v>
      </c>
      <c r="AU46" s="77"/>
      <c r="AV46" s="72">
        <v>0.35</v>
      </c>
      <c r="AW46" s="33"/>
      <c r="AX46" s="33"/>
      <c r="AY46" s="33"/>
    </row>
    <row r="47" spans="1:51" ht="43.5" customHeight="1">
      <c r="A47" s="90"/>
      <c r="B47" s="365" t="s">
        <v>103</v>
      </c>
      <c r="C47" s="366"/>
      <c r="D47" s="85" t="s">
        <v>63</v>
      </c>
      <c r="E47" s="85" t="s">
        <v>104</v>
      </c>
      <c r="F47" s="85" t="s">
        <v>105</v>
      </c>
      <c r="K47" s="88"/>
      <c r="M47" s="129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32"/>
      <c r="AJ47" s="32"/>
      <c r="AK47" s="32"/>
      <c r="AL47" s="83" t="s">
        <v>297</v>
      </c>
      <c r="AM47" s="68">
        <f t="shared" si="1"/>
        <v>3748.1666666666665</v>
      </c>
      <c r="AN47" s="68">
        <v>44978</v>
      </c>
      <c r="AO47" s="32"/>
      <c r="AP47" s="75" t="s">
        <v>298</v>
      </c>
      <c r="AQ47" s="76" t="s">
        <v>299</v>
      </c>
      <c r="AR47" s="76" t="s">
        <v>300</v>
      </c>
      <c r="AS47" s="76" t="s">
        <v>301</v>
      </c>
      <c r="AT47" s="75"/>
      <c r="AU47" s="77"/>
      <c r="AV47" s="72">
        <v>0.36</v>
      </c>
      <c r="AW47" s="33"/>
      <c r="AX47" s="33"/>
      <c r="AY47" s="33"/>
    </row>
    <row r="48" spans="1:51" ht="28.5" customHeight="1">
      <c r="A48" s="90"/>
      <c r="B48" s="367"/>
      <c r="C48" s="368"/>
      <c r="D48" s="93"/>
      <c r="E48" s="94">
        <v>0</v>
      </c>
      <c r="F48" s="95">
        <f t="shared" ref="F48:F57" si="7">SUMIF($AF$13:$AF$22,B48,$AG$13:$AG$22)*E48</f>
        <v>0</v>
      </c>
      <c r="K48" s="100"/>
      <c r="M48" s="129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32"/>
      <c r="AJ48" s="32"/>
      <c r="AK48" s="32"/>
      <c r="AL48" s="32"/>
      <c r="AM48" s="32"/>
      <c r="AN48" s="32"/>
      <c r="AO48" s="32"/>
      <c r="AP48" s="75" t="s">
        <v>302</v>
      </c>
      <c r="AQ48" s="76" t="s">
        <v>303</v>
      </c>
      <c r="AR48" s="76" t="s">
        <v>304</v>
      </c>
      <c r="AS48" s="76" t="s">
        <v>305</v>
      </c>
      <c r="AT48" s="75" t="s">
        <v>306</v>
      </c>
      <c r="AU48" s="77"/>
      <c r="AV48" s="72">
        <v>0.37</v>
      </c>
      <c r="AW48" s="33"/>
      <c r="AX48" s="33"/>
      <c r="AY48" s="33"/>
    </row>
    <row r="49" spans="1:51" ht="19.5" customHeight="1">
      <c r="A49" s="90"/>
      <c r="B49" s="371"/>
      <c r="C49" s="372"/>
      <c r="D49" s="93"/>
      <c r="E49" s="94">
        <v>0</v>
      </c>
      <c r="F49" s="95">
        <f t="shared" si="7"/>
        <v>0</v>
      </c>
      <c r="I49" s="122"/>
      <c r="M49" s="129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44"/>
      <c r="AG49" s="144"/>
      <c r="AH49" s="144"/>
      <c r="AI49" s="32"/>
      <c r="AJ49" s="32"/>
      <c r="AK49" s="32"/>
      <c r="AL49" s="32"/>
      <c r="AM49" s="32"/>
      <c r="AN49" s="32"/>
      <c r="AO49" s="32"/>
      <c r="AP49" s="75" t="s">
        <v>307</v>
      </c>
      <c r="AQ49" s="76" t="s">
        <v>308</v>
      </c>
      <c r="AR49" s="76" t="s">
        <v>309</v>
      </c>
      <c r="AS49" s="76" t="s">
        <v>310</v>
      </c>
      <c r="AT49" s="75" t="s">
        <v>311</v>
      </c>
      <c r="AU49" s="77"/>
      <c r="AV49" s="72">
        <v>0.38</v>
      </c>
      <c r="AW49" s="33"/>
      <c r="AX49" s="33"/>
      <c r="AY49" s="33"/>
    </row>
    <row r="50" spans="1:51" ht="19.5" customHeight="1">
      <c r="A50" s="90"/>
      <c r="B50" s="369"/>
      <c r="C50" s="370"/>
      <c r="D50" s="93"/>
      <c r="E50" s="94">
        <v>0</v>
      </c>
      <c r="F50" s="95">
        <f t="shared" si="7"/>
        <v>0</v>
      </c>
      <c r="G50" s="122"/>
      <c r="M50" s="129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44"/>
      <c r="AG50" s="144"/>
      <c r="AH50" s="144"/>
      <c r="AI50" s="32"/>
      <c r="AJ50" s="32"/>
      <c r="AK50" s="32"/>
      <c r="AL50" s="32"/>
      <c r="AM50" s="32"/>
      <c r="AN50" s="32"/>
      <c r="AO50" s="32"/>
      <c r="AP50" s="75" t="s">
        <v>312</v>
      </c>
      <c r="AQ50" s="76" t="s">
        <v>313</v>
      </c>
      <c r="AR50" s="76" t="s">
        <v>314</v>
      </c>
      <c r="AS50" s="76" t="s">
        <v>315</v>
      </c>
      <c r="AT50" s="75" t="s">
        <v>316</v>
      </c>
      <c r="AU50" s="77"/>
      <c r="AV50" s="72">
        <v>0.39</v>
      </c>
      <c r="AW50" s="33"/>
      <c r="AX50" s="33"/>
      <c r="AY50" s="33"/>
    </row>
    <row r="51" spans="1:51" ht="19.5" customHeight="1">
      <c r="A51" s="90"/>
      <c r="B51" s="369"/>
      <c r="C51" s="370"/>
      <c r="D51" s="93"/>
      <c r="E51" s="94">
        <v>0</v>
      </c>
      <c r="F51" s="95">
        <f t="shared" si="7"/>
        <v>0</v>
      </c>
      <c r="G51" s="122"/>
      <c r="M51" s="129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75" t="s">
        <v>317</v>
      </c>
      <c r="AQ51" s="76" t="s">
        <v>318</v>
      </c>
      <c r="AR51" s="76" t="s">
        <v>319</v>
      </c>
      <c r="AS51" s="76" t="s">
        <v>320</v>
      </c>
      <c r="AT51" s="75" t="s">
        <v>321</v>
      </c>
      <c r="AU51" s="77"/>
      <c r="AV51" s="72">
        <v>0.4</v>
      </c>
      <c r="AW51" s="33"/>
      <c r="AX51" s="33"/>
      <c r="AY51" s="33"/>
    </row>
    <row r="52" spans="1:51" ht="19.5" customHeight="1">
      <c r="A52" s="90"/>
      <c r="B52" s="369"/>
      <c r="C52" s="370"/>
      <c r="D52" s="93"/>
      <c r="E52" s="94">
        <v>0</v>
      </c>
      <c r="F52" s="95">
        <f t="shared" si="7"/>
        <v>0</v>
      </c>
      <c r="G52" s="122"/>
      <c r="M52" s="129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75" t="s">
        <v>322</v>
      </c>
      <c r="AQ52" s="76" t="s">
        <v>323</v>
      </c>
      <c r="AR52" s="76" t="s">
        <v>324</v>
      </c>
      <c r="AS52" s="76" t="s">
        <v>325</v>
      </c>
      <c r="AT52" s="75" t="s">
        <v>326</v>
      </c>
      <c r="AU52" s="77"/>
      <c r="AV52" s="72">
        <v>0.41</v>
      </c>
      <c r="AW52" s="33"/>
      <c r="AX52" s="33"/>
      <c r="AY52" s="33"/>
    </row>
    <row r="53" spans="1:51" ht="19.5" customHeight="1">
      <c r="A53" s="90"/>
      <c r="B53" s="369"/>
      <c r="C53" s="370"/>
      <c r="D53" s="139"/>
      <c r="E53" s="94">
        <v>0</v>
      </c>
      <c r="F53" s="95">
        <f t="shared" si="7"/>
        <v>0</v>
      </c>
      <c r="G53" s="122"/>
      <c r="M53" s="129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75" t="s">
        <v>327</v>
      </c>
      <c r="AQ53" s="76" t="s">
        <v>328</v>
      </c>
      <c r="AR53" s="76" t="s">
        <v>329</v>
      </c>
      <c r="AS53" s="76" t="s">
        <v>330</v>
      </c>
      <c r="AT53" s="75" t="s">
        <v>331</v>
      </c>
      <c r="AU53" s="77"/>
      <c r="AV53" s="72">
        <v>0.42</v>
      </c>
      <c r="AW53" s="33"/>
      <c r="AX53" s="33"/>
      <c r="AY53" s="33"/>
    </row>
    <row r="54" spans="1:51" ht="19.5" customHeight="1">
      <c r="A54" s="90"/>
      <c r="B54" s="369"/>
      <c r="C54" s="370"/>
      <c r="D54" s="93"/>
      <c r="E54" s="94">
        <v>0</v>
      </c>
      <c r="F54" s="95">
        <f t="shared" si="7"/>
        <v>0</v>
      </c>
      <c r="G54" s="122"/>
      <c r="M54" s="129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75" t="s">
        <v>332</v>
      </c>
      <c r="AQ54" s="76" t="s">
        <v>333</v>
      </c>
      <c r="AR54" s="76" t="s">
        <v>334</v>
      </c>
      <c r="AS54" s="76" t="s">
        <v>335</v>
      </c>
      <c r="AT54" s="75" t="s">
        <v>336</v>
      </c>
      <c r="AU54" s="77"/>
      <c r="AV54" s="72">
        <v>0.43</v>
      </c>
      <c r="AW54" s="33"/>
      <c r="AX54" s="33"/>
      <c r="AY54" s="33"/>
    </row>
    <row r="55" spans="1:51" ht="19.5" customHeight="1">
      <c r="A55" s="90"/>
      <c r="B55" s="369"/>
      <c r="C55" s="370"/>
      <c r="D55" s="93"/>
      <c r="E55" s="94">
        <f t="shared" ref="E55:E57" si="8">ROUND(D55*$B$10,1)</f>
        <v>0</v>
      </c>
      <c r="F55" s="95">
        <f t="shared" si="7"/>
        <v>0</v>
      </c>
      <c r="G55" s="122"/>
      <c r="M55" s="129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75" t="s">
        <v>337</v>
      </c>
      <c r="AQ55" s="76" t="s">
        <v>338</v>
      </c>
      <c r="AR55" s="76" t="s">
        <v>339</v>
      </c>
      <c r="AS55" s="76" t="s">
        <v>340</v>
      </c>
      <c r="AT55" s="75" t="s">
        <v>341</v>
      </c>
      <c r="AU55" s="77"/>
      <c r="AV55" s="72">
        <v>0.44</v>
      </c>
      <c r="AW55" s="33"/>
      <c r="AX55" s="33"/>
      <c r="AY55" s="33"/>
    </row>
    <row r="56" spans="1:51" ht="19.5" customHeight="1">
      <c r="A56" s="90"/>
      <c r="B56" s="369"/>
      <c r="C56" s="370"/>
      <c r="D56" s="93"/>
      <c r="E56" s="94">
        <f t="shared" si="8"/>
        <v>0</v>
      </c>
      <c r="F56" s="95">
        <f t="shared" si="7"/>
        <v>0</v>
      </c>
      <c r="G56" s="122"/>
      <c r="M56" s="129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45"/>
      <c r="AF56" s="146"/>
      <c r="AG56" s="146"/>
      <c r="AH56" s="146"/>
      <c r="AI56" s="32"/>
      <c r="AJ56" s="32"/>
      <c r="AK56" s="32"/>
      <c r="AL56" s="32"/>
      <c r="AM56" s="32"/>
      <c r="AN56" s="32"/>
      <c r="AO56" s="32"/>
      <c r="AP56" s="75" t="s">
        <v>342</v>
      </c>
      <c r="AQ56" s="76" t="s">
        <v>343</v>
      </c>
      <c r="AR56" s="76" t="s">
        <v>344</v>
      </c>
      <c r="AS56" s="76" t="s">
        <v>345</v>
      </c>
      <c r="AT56" s="75" t="s">
        <v>346</v>
      </c>
      <c r="AU56" s="77"/>
      <c r="AV56" s="72">
        <v>0.45</v>
      </c>
      <c r="AW56" s="33"/>
      <c r="AX56" s="33"/>
      <c r="AY56" s="33"/>
    </row>
    <row r="57" spans="1:51" ht="19.5" customHeight="1">
      <c r="A57" s="90"/>
      <c r="B57" s="397"/>
      <c r="C57" s="398"/>
      <c r="D57" s="93"/>
      <c r="E57" s="94">
        <f t="shared" si="8"/>
        <v>0</v>
      </c>
      <c r="F57" s="95">
        <f t="shared" si="7"/>
        <v>0</v>
      </c>
      <c r="G57" s="122"/>
      <c r="M57" s="129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44"/>
      <c r="AF57" s="146"/>
      <c r="AG57" s="146"/>
      <c r="AH57" s="146"/>
      <c r="AI57" s="32"/>
      <c r="AJ57" s="32"/>
      <c r="AK57" s="147"/>
      <c r="AL57" s="32"/>
      <c r="AM57" s="32"/>
      <c r="AN57" s="32"/>
      <c r="AO57" s="32"/>
      <c r="AP57" s="75" t="s">
        <v>347</v>
      </c>
      <c r="AQ57" s="76" t="s">
        <v>348</v>
      </c>
      <c r="AR57" s="76" t="s">
        <v>349</v>
      </c>
      <c r="AS57" s="76" t="s">
        <v>350</v>
      </c>
      <c r="AT57" s="75" t="s">
        <v>351</v>
      </c>
      <c r="AU57" s="77"/>
      <c r="AV57" s="72">
        <v>0.46</v>
      </c>
      <c r="AW57" s="33"/>
      <c r="AX57" s="33"/>
      <c r="AY57" s="33"/>
    </row>
    <row r="58" spans="1:51" ht="19.5" customHeight="1">
      <c r="A58" s="141"/>
      <c r="B58" s="148"/>
      <c r="C58" s="118" t="s">
        <v>193</v>
      </c>
      <c r="D58" s="119"/>
      <c r="E58" s="120">
        <f>SUM(E48:E57)</f>
        <v>0</v>
      </c>
      <c r="F58" s="121">
        <f>SUM(F48:F57)</f>
        <v>0</v>
      </c>
      <c r="G58" s="149"/>
      <c r="I58" s="346"/>
      <c r="J58" s="346"/>
      <c r="K58" s="151"/>
      <c r="M58" s="129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32"/>
      <c r="AF58" s="146"/>
      <c r="AG58" s="146"/>
      <c r="AH58" s="146"/>
      <c r="AI58" s="32"/>
      <c r="AJ58" s="32"/>
      <c r="AK58" s="147"/>
      <c r="AL58" s="32"/>
      <c r="AM58" s="32"/>
      <c r="AN58" s="32"/>
      <c r="AO58" s="32"/>
      <c r="AP58" s="75" t="s">
        <v>352</v>
      </c>
      <c r="AQ58" s="76" t="s">
        <v>353</v>
      </c>
      <c r="AR58" s="76" t="s">
        <v>354</v>
      </c>
      <c r="AS58" s="76" t="s">
        <v>355</v>
      </c>
      <c r="AT58" s="75" t="s">
        <v>356</v>
      </c>
      <c r="AU58" s="77"/>
      <c r="AV58" s="72">
        <v>0.47</v>
      </c>
      <c r="AW58" s="33"/>
      <c r="AX58" s="33"/>
      <c r="AY58" s="33"/>
    </row>
    <row r="59" spans="1:51" ht="19.5" customHeight="1">
      <c r="A59" s="141"/>
      <c r="B59" s="152"/>
      <c r="C59" s="153"/>
      <c r="D59" s="153"/>
      <c r="E59" s="154"/>
      <c r="F59" s="154"/>
      <c r="G59" s="122"/>
      <c r="I59" s="150"/>
      <c r="J59" s="150"/>
      <c r="K59" s="151"/>
      <c r="M59" s="129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32"/>
      <c r="AF59" s="146"/>
      <c r="AG59" s="146"/>
      <c r="AH59" s="146"/>
      <c r="AI59" s="32"/>
      <c r="AJ59" s="32"/>
      <c r="AK59" s="147"/>
      <c r="AL59" s="32"/>
      <c r="AM59" s="32"/>
      <c r="AN59" s="32"/>
      <c r="AO59" s="32"/>
      <c r="AP59" s="75" t="s">
        <v>357</v>
      </c>
      <c r="AQ59" s="76" t="s">
        <v>358</v>
      </c>
      <c r="AR59" s="76" t="s">
        <v>359</v>
      </c>
      <c r="AS59" s="76" t="s">
        <v>360</v>
      </c>
      <c r="AT59" s="75" t="s">
        <v>361</v>
      </c>
      <c r="AU59" s="77"/>
      <c r="AV59" s="72">
        <v>0.48</v>
      </c>
      <c r="AW59" s="33"/>
      <c r="AX59" s="33"/>
      <c r="AY59" s="33"/>
    </row>
    <row r="60" spans="1:51" ht="19.5" customHeight="1">
      <c r="A60" s="141"/>
      <c r="B60" s="347" t="s">
        <v>362</v>
      </c>
      <c r="C60" s="348"/>
      <c r="D60" s="141"/>
      <c r="E60" s="141"/>
      <c r="F60" s="141"/>
      <c r="G60" s="141"/>
      <c r="I60" s="150"/>
      <c r="J60" s="150"/>
      <c r="K60" s="151"/>
      <c r="M60" s="129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32"/>
      <c r="AF60" s="146"/>
      <c r="AG60" s="146"/>
      <c r="AH60" s="146"/>
      <c r="AI60" s="32"/>
      <c r="AJ60" s="32"/>
      <c r="AK60" s="147"/>
      <c r="AL60" s="32"/>
      <c r="AM60" s="32"/>
      <c r="AN60" s="32"/>
      <c r="AO60" s="32"/>
      <c r="AP60" s="75" t="s">
        <v>363</v>
      </c>
      <c r="AQ60" s="76" t="s">
        <v>364</v>
      </c>
      <c r="AR60" s="76" t="s">
        <v>365</v>
      </c>
      <c r="AS60" s="76" t="s">
        <v>366</v>
      </c>
      <c r="AT60" s="75" t="s">
        <v>367</v>
      </c>
      <c r="AU60" s="77"/>
      <c r="AV60" s="72">
        <v>0.49</v>
      </c>
      <c r="AW60" s="33"/>
      <c r="AX60" s="33"/>
      <c r="AY60" s="33"/>
    </row>
    <row r="61" spans="1:51" ht="26.25" customHeight="1">
      <c r="A61" s="141"/>
      <c r="B61" s="155" t="s">
        <v>368</v>
      </c>
      <c r="C61" s="85" t="s">
        <v>105</v>
      </c>
      <c r="D61" s="141"/>
      <c r="E61" s="141"/>
      <c r="F61" s="141"/>
      <c r="G61" s="141"/>
      <c r="I61" s="150"/>
      <c r="J61" s="150"/>
      <c r="K61" s="151"/>
      <c r="M61" s="129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32"/>
      <c r="AF61" s="146"/>
      <c r="AG61" s="146"/>
      <c r="AH61" s="146"/>
      <c r="AI61" s="32"/>
      <c r="AJ61" s="32"/>
      <c r="AK61" s="147"/>
      <c r="AL61" s="32"/>
      <c r="AM61" s="32"/>
      <c r="AN61" s="32"/>
      <c r="AO61" s="32"/>
      <c r="AP61" s="75" t="s">
        <v>369</v>
      </c>
      <c r="AQ61" s="76" t="s">
        <v>370</v>
      </c>
      <c r="AR61" s="76" t="s">
        <v>371</v>
      </c>
      <c r="AS61" s="76" t="s">
        <v>372</v>
      </c>
      <c r="AT61" s="75" t="s">
        <v>373</v>
      </c>
      <c r="AU61" s="77"/>
      <c r="AV61" s="72">
        <v>0.5</v>
      </c>
      <c r="AW61" s="33"/>
      <c r="AX61" s="33"/>
      <c r="AY61" s="33"/>
    </row>
    <row r="62" spans="1:51" ht="26.25" customHeight="1">
      <c r="A62" s="141"/>
      <c r="B62" s="156">
        <v>0</v>
      </c>
      <c r="C62" s="157">
        <f>B62*AH22</f>
        <v>0</v>
      </c>
      <c r="D62" s="141"/>
      <c r="E62" s="141"/>
      <c r="F62" s="141"/>
      <c r="G62" s="141"/>
      <c r="I62" s="150"/>
      <c r="J62" s="150"/>
      <c r="K62" s="151"/>
      <c r="M62" s="129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32"/>
      <c r="AF62" s="146"/>
      <c r="AG62" s="146"/>
      <c r="AH62" s="146"/>
      <c r="AI62" s="32"/>
      <c r="AJ62" s="32"/>
      <c r="AK62" s="147"/>
      <c r="AL62" s="32"/>
      <c r="AM62" s="32"/>
      <c r="AN62" s="32"/>
      <c r="AO62" s="32"/>
      <c r="AP62" s="75" t="s">
        <v>374</v>
      </c>
      <c r="AQ62" s="76" t="s">
        <v>375</v>
      </c>
      <c r="AR62" s="76" t="s">
        <v>376</v>
      </c>
      <c r="AS62" s="114" t="s">
        <v>377</v>
      </c>
      <c r="AT62" s="75" t="s">
        <v>378</v>
      </c>
      <c r="AU62" s="77"/>
      <c r="AV62" s="72">
        <v>0.51</v>
      </c>
      <c r="AW62" s="33"/>
      <c r="AX62" s="33"/>
      <c r="AY62" s="33"/>
    </row>
    <row r="63" spans="1:51" ht="19.5" customHeight="1">
      <c r="A63" s="141"/>
      <c r="B63" s="141"/>
      <c r="C63" s="141"/>
      <c r="D63" s="141"/>
      <c r="E63" s="141"/>
      <c r="F63" s="141"/>
      <c r="G63" s="141"/>
      <c r="H63" s="141"/>
      <c r="I63" s="141"/>
      <c r="J63" s="150"/>
      <c r="K63" s="151"/>
      <c r="M63" s="129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32"/>
      <c r="AF63" s="146"/>
      <c r="AG63" s="146"/>
      <c r="AH63" s="146"/>
      <c r="AI63" s="32"/>
      <c r="AJ63" s="32"/>
      <c r="AK63" s="147"/>
      <c r="AL63" s="32"/>
      <c r="AM63" s="32"/>
      <c r="AN63" s="32"/>
      <c r="AO63" s="32"/>
      <c r="AP63" s="75" t="s">
        <v>379</v>
      </c>
      <c r="AQ63" s="76" t="s">
        <v>380</v>
      </c>
      <c r="AR63" s="76" t="s">
        <v>381</v>
      </c>
      <c r="AS63" s="76" t="s">
        <v>382</v>
      </c>
      <c r="AT63" s="75" t="s">
        <v>383</v>
      </c>
      <c r="AU63" s="77"/>
      <c r="AV63" s="72">
        <v>0.52</v>
      </c>
      <c r="AW63" s="33"/>
      <c r="AX63" s="33"/>
      <c r="AY63" s="33"/>
    </row>
    <row r="64" spans="1:51" ht="19.5" customHeight="1">
      <c r="A64" s="394" t="s">
        <v>384</v>
      </c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6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32"/>
      <c r="AF64" s="146"/>
      <c r="AG64" s="146"/>
      <c r="AH64" s="146"/>
      <c r="AI64" s="32"/>
      <c r="AJ64" s="32"/>
      <c r="AK64" s="147"/>
      <c r="AL64" s="32"/>
      <c r="AM64" s="32"/>
      <c r="AN64" s="32"/>
      <c r="AO64" s="32"/>
      <c r="AP64" s="75" t="s">
        <v>385</v>
      </c>
      <c r="AQ64" s="76" t="s">
        <v>386</v>
      </c>
      <c r="AR64" s="76" t="s">
        <v>387</v>
      </c>
      <c r="AS64" s="76" t="s">
        <v>388</v>
      </c>
      <c r="AT64" s="75" t="s">
        <v>389</v>
      </c>
      <c r="AU64" s="77"/>
      <c r="AV64" s="72">
        <v>0.53</v>
      </c>
      <c r="AW64" s="33"/>
      <c r="AX64" s="33"/>
      <c r="AY64" s="33"/>
    </row>
    <row r="65" spans="1:51" ht="19.5" customHeight="1">
      <c r="B65" s="159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32"/>
      <c r="AF65" s="146"/>
      <c r="AG65" s="146"/>
      <c r="AH65" s="146"/>
      <c r="AI65" s="32"/>
      <c r="AJ65" s="32"/>
      <c r="AK65" s="147"/>
      <c r="AL65" s="32"/>
      <c r="AM65" s="32"/>
      <c r="AN65" s="32"/>
      <c r="AO65" s="32"/>
      <c r="AP65" s="75" t="s">
        <v>390</v>
      </c>
      <c r="AQ65" s="76" t="s">
        <v>391</v>
      </c>
      <c r="AR65" s="76" t="s">
        <v>392</v>
      </c>
      <c r="AS65" s="76" t="s">
        <v>393</v>
      </c>
      <c r="AT65" s="75" t="s">
        <v>394</v>
      </c>
      <c r="AU65" s="77"/>
      <c r="AV65" s="72">
        <v>0.54</v>
      </c>
      <c r="AW65" s="33"/>
      <c r="AX65" s="33"/>
      <c r="AY65" s="33"/>
    </row>
    <row r="66" spans="1:51" ht="20.25" customHeight="1">
      <c r="A66" s="160" t="s">
        <v>395</v>
      </c>
      <c r="B66" s="161">
        <f>SUM(B67:B79)</f>
        <v>0</v>
      </c>
      <c r="C66" s="339" t="s">
        <v>396</v>
      </c>
      <c r="D66" s="340"/>
      <c r="F66" s="351" t="s">
        <v>397</v>
      </c>
      <c r="G66" s="352"/>
      <c r="H66" s="352"/>
      <c r="I66" s="161">
        <f>SUM(I67:I79)</f>
        <v>0</v>
      </c>
      <c r="J66" s="339" t="s">
        <v>396</v>
      </c>
      <c r="K66" s="340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E66" s="146"/>
      <c r="AF66" s="146"/>
      <c r="AG66" s="146"/>
      <c r="AH66" s="146"/>
      <c r="AI66" s="147"/>
      <c r="AJ66" s="147"/>
      <c r="AK66" s="32"/>
      <c r="AL66" s="32"/>
      <c r="AM66" s="32"/>
      <c r="AN66" s="32"/>
      <c r="AO66" s="32"/>
      <c r="AP66" s="75" t="s">
        <v>398</v>
      </c>
      <c r="AQ66" s="76" t="s">
        <v>399</v>
      </c>
      <c r="AR66" s="76" t="s">
        <v>400</v>
      </c>
      <c r="AS66" s="76" t="s">
        <v>401</v>
      </c>
      <c r="AT66" s="75" t="s">
        <v>402</v>
      </c>
      <c r="AU66" s="77"/>
      <c r="AV66" s="72">
        <v>0.55000000000000004</v>
      </c>
      <c r="AW66" s="33"/>
      <c r="AX66" s="33"/>
      <c r="AY66" s="33"/>
    </row>
    <row r="67" spans="1:51" ht="19.5" customHeight="1">
      <c r="A67" s="162" t="s">
        <v>403</v>
      </c>
      <c r="B67" s="163">
        <v>0</v>
      </c>
      <c r="C67" s="335"/>
      <c r="D67" s="336"/>
      <c r="F67" s="406" t="s">
        <v>404</v>
      </c>
      <c r="G67" s="407"/>
      <c r="H67" s="407"/>
      <c r="I67" s="164">
        <v>0</v>
      </c>
      <c r="J67" s="335"/>
      <c r="K67" s="336"/>
      <c r="M67" s="28"/>
      <c r="AD67" s="165"/>
      <c r="AE67" s="146"/>
      <c r="AF67" s="146"/>
      <c r="AG67" s="146"/>
      <c r="AH67" s="32"/>
      <c r="AI67" s="147"/>
      <c r="AJ67" s="147"/>
      <c r="AK67" s="32"/>
      <c r="AL67" s="32"/>
      <c r="AM67" s="32"/>
      <c r="AN67" s="32"/>
      <c r="AO67" s="32"/>
      <c r="AP67" s="75" t="s">
        <v>405</v>
      </c>
      <c r="AQ67" s="76" t="s">
        <v>406</v>
      </c>
      <c r="AR67" s="76" t="s">
        <v>407</v>
      </c>
      <c r="AS67" s="76" t="s">
        <v>408</v>
      </c>
      <c r="AT67" s="75" t="s">
        <v>409</v>
      </c>
      <c r="AU67" s="77"/>
      <c r="AV67" s="72">
        <v>0.56000000000000005</v>
      </c>
      <c r="AW67" s="33"/>
      <c r="AX67" s="33"/>
      <c r="AY67" s="33"/>
    </row>
    <row r="68" spans="1:51" ht="19.5" customHeight="1">
      <c r="A68" s="162" t="s">
        <v>410</v>
      </c>
      <c r="B68" s="163">
        <v>0</v>
      </c>
      <c r="C68" s="333"/>
      <c r="D68" s="334"/>
      <c r="F68" s="341" t="s">
        <v>411</v>
      </c>
      <c r="G68" s="342"/>
      <c r="H68" s="342"/>
      <c r="I68" s="163">
        <v>0</v>
      </c>
      <c r="J68" s="333"/>
      <c r="K68" s="334"/>
      <c r="M68" s="28"/>
      <c r="AD68" s="165"/>
      <c r="AE68" s="146"/>
      <c r="AF68" s="146"/>
      <c r="AG68" s="146"/>
      <c r="AH68" s="32"/>
      <c r="AI68" s="147"/>
      <c r="AJ68" s="147"/>
      <c r="AK68" s="32"/>
      <c r="AL68" s="32"/>
      <c r="AM68" s="32"/>
      <c r="AN68" s="32"/>
      <c r="AO68" s="32"/>
      <c r="AP68" s="75" t="s">
        <v>412</v>
      </c>
      <c r="AQ68" s="76" t="s">
        <v>413</v>
      </c>
      <c r="AR68" s="76" t="s">
        <v>414</v>
      </c>
      <c r="AS68" s="76" t="s">
        <v>415</v>
      </c>
      <c r="AT68" s="75" t="s">
        <v>416</v>
      </c>
      <c r="AU68" s="77"/>
      <c r="AV68" s="72">
        <v>0.56999999999999995</v>
      </c>
      <c r="AW68" s="33"/>
      <c r="AX68" s="33"/>
      <c r="AY68" s="33"/>
    </row>
    <row r="69" spans="1:51" ht="19.5" customHeight="1">
      <c r="A69" s="162" t="s">
        <v>417</v>
      </c>
      <c r="B69" s="163">
        <v>0</v>
      </c>
      <c r="C69" s="333"/>
      <c r="D69" s="334"/>
      <c r="F69" s="341" t="s">
        <v>418</v>
      </c>
      <c r="G69" s="342"/>
      <c r="H69" s="342"/>
      <c r="I69" s="163">
        <v>0</v>
      </c>
      <c r="J69" s="333"/>
      <c r="K69" s="334"/>
      <c r="M69" s="28"/>
      <c r="AD69" s="165"/>
      <c r="AE69" s="146"/>
      <c r="AF69" s="146"/>
      <c r="AG69" s="146"/>
      <c r="AH69" s="32"/>
      <c r="AI69" s="147"/>
      <c r="AJ69" s="147"/>
      <c r="AK69" s="32"/>
      <c r="AL69" s="146"/>
      <c r="AM69" s="146"/>
      <c r="AN69" s="32"/>
      <c r="AO69" s="32"/>
      <c r="AP69" s="75" t="s">
        <v>419</v>
      </c>
      <c r="AQ69" s="76" t="s">
        <v>420</v>
      </c>
      <c r="AR69" s="76" t="s">
        <v>421</v>
      </c>
      <c r="AS69" s="76" t="s">
        <v>422</v>
      </c>
      <c r="AT69" s="75" t="s">
        <v>423</v>
      </c>
      <c r="AU69" s="77"/>
      <c r="AV69" s="72">
        <v>0.57999999999999996</v>
      </c>
      <c r="AW69" s="33"/>
      <c r="AX69" s="33"/>
      <c r="AY69" s="33"/>
    </row>
    <row r="70" spans="1:51" ht="30.75" customHeight="1">
      <c r="A70" s="162" t="s">
        <v>424</v>
      </c>
      <c r="B70" s="163">
        <v>0</v>
      </c>
      <c r="C70" s="333"/>
      <c r="D70" s="334"/>
      <c r="F70" s="341" t="s">
        <v>425</v>
      </c>
      <c r="G70" s="342"/>
      <c r="H70" s="342"/>
      <c r="I70" s="163">
        <v>0</v>
      </c>
      <c r="J70" s="333"/>
      <c r="K70" s="334"/>
      <c r="M70" s="28"/>
      <c r="AD70" s="165"/>
      <c r="AE70" s="146"/>
      <c r="AF70" s="146"/>
      <c r="AG70" s="146"/>
      <c r="AH70" s="32"/>
      <c r="AI70" s="147"/>
      <c r="AJ70" s="147"/>
      <c r="AK70" s="32"/>
      <c r="AL70" s="146"/>
      <c r="AM70" s="146"/>
      <c r="AN70" s="32"/>
      <c r="AO70" s="32"/>
      <c r="AP70" s="75" t="s">
        <v>426</v>
      </c>
      <c r="AQ70" s="76" t="s">
        <v>427</v>
      </c>
      <c r="AR70" s="76" t="s">
        <v>428</v>
      </c>
      <c r="AS70" s="76" t="s">
        <v>429</v>
      </c>
      <c r="AT70" s="75" t="s">
        <v>430</v>
      </c>
      <c r="AU70" s="77"/>
      <c r="AV70" s="72">
        <v>0.59</v>
      </c>
      <c r="AW70" s="33"/>
      <c r="AX70" s="33"/>
      <c r="AY70" s="33"/>
    </row>
    <row r="71" spans="1:51" ht="19.5" customHeight="1">
      <c r="A71" s="162" t="s">
        <v>431</v>
      </c>
      <c r="B71" s="163">
        <v>0</v>
      </c>
      <c r="C71" s="333"/>
      <c r="D71" s="334"/>
      <c r="F71" s="328" t="s">
        <v>432</v>
      </c>
      <c r="G71" s="329"/>
      <c r="H71" s="329"/>
      <c r="I71" s="163">
        <v>0</v>
      </c>
      <c r="J71" s="333"/>
      <c r="K71" s="334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46"/>
      <c r="AF71" s="146"/>
      <c r="AG71" s="146"/>
      <c r="AH71" s="32"/>
      <c r="AI71" s="147"/>
      <c r="AJ71" s="147"/>
      <c r="AK71" s="146"/>
      <c r="AL71" s="146"/>
      <c r="AM71" s="146"/>
      <c r="AN71" s="32"/>
      <c r="AO71" s="32"/>
      <c r="AP71" s="75" t="s">
        <v>433</v>
      </c>
      <c r="AQ71" s="76" t="s">
        <v>434</v>
      </c>
      <c r="AR71" s="76" t="s">
        <v>435</v>
      </c>
      <c r="AS71" s="76" t="s">
        <v>436</v>
      </c>
      <c r="AT71" s="75" t="s">
        <v>437</v>
      </c>
      <c r="AU71" s="77"/>
      <c r="AV71" s="72">
        <v>0.6</v>
      </c>
      <c r="AW71" s="33"/>
      <c r="AX71" s="33"/>
      <c r="AY71" s="33"/>
    </row>
    <row r="72" spans="1:51" ht="18.75" customHeight="1">
      <c r="A72" s="162" t="s">
        <v>438</v>
      </c>
      <c r="B72" s="163">
        <v>0</v>
      </c>
      <c r="C72" s="333"/>
      <c r="D72" s="334"/>
      <c r="F72" s="328" t="s">
        <v>432</v>
      </c>
      <c r="G72" s="329"/>
      <c r="H72" s="329"/>
      <c r="I72" s="163">
        <v>0</v>
      </c>
      <c r="J72" s="333"/>
      <c r="K72" s="334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46"/>
      <c r="AF72" s="146"/>
      <c r="AG72" s="146"/>
      <c r="AH72" s="32"/>
      <c r="AI72" s="147"/>
      <c r="AJ72" s="147"/>
      <c r="AK72" s="146"/>
      <c r="AL72" s="146"/>
      <c r="AM72" s="146"/>
      <c r="AN72" s="32"/>
      <c r="AO72" s="32"/>
      <c r="AP72" s="75" t="s">
        <v>439</v>
      </c>
      <c r="AQ72" s="76" t="s">
        <v>440</v>
      </c>
      <c r="AR72" s="76" t="s">
        <v>441</v>
      </c>
      <c r="AS72" s="76" t="s">
        <v>442</v>
      </c>
      <c r="AT72" s="75"/>
      <c r="AU72" s="77"/>
      <c r="AV72" s="72">
        <v>0.61</v>
      </c>
      <c r="AW72" s="33"/>
      <c r="AX72" s="33"/>
      <c r="AY72" s="33"/>
    </row>
    <row r="73" spans="1:51" ht="18.75" customHeight="1">
      <c r="A73" s="166" t="s">
        <v>432</v>
      </c>
      <c r="B73" s="163">
        <v>0</v>
      </c>
      <c r="C73" s="333"/>
      <c r="D73" s="334"/>
      <c r="F73" s="328" t="s">
        <v>432</v>
      </c>
      <c r="G73" s="329"/>
      <c r="H73" s="329"/>
      <c r="I73" s="163">
        <v>0</v>
      </c>
      <c r="J73" s="333"/>
      <c r="K73" s="334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46"/>
      <c r="AF73" s="146"/>
      <c r="AG73" s="146"/>
      <c r="AH73" s="32"/>
      <c r="AI73" s="147"/>
      <c r="AJ73" s="147"/>
      <c r="AK73" s="146"/>
      <c r="AL73" s="146"/>
      <c r="AM73" s="146"/>
      <c r="AN73" s="32"/>
      <c r="AO73" s="32"/>
      <c r="AP73" s="75" t="s">
        <v>443</v>
      </c>
      <c r="AQ73" s="76" t="s">
        <v>444</v>
      </c>
      <c r="AR73" s="76" t="s">
        <v>445</v>
      </c>
      <c r="AS73" s="76" t="s">
        <v>446</v>
      </c>
      <c r="AT73" s="75" t="s">
        <v>447</v>
      </c>
      <c r="AU73" s="77"/>
      <c r="AV73" s="72">
        <v>0.62</v>
      </c>
      <c r="AW73" s="33"/>
      <c r="AX73" s="33"/>
      <c r="AY73" s="33"/>
    </row>
    <row r="74" spans="1:51" ht="18.75" customHeight="1">
      <c r="A74" s="166" t="s">
        <v>432</v>
      </c>
      <c r="B74" s="163">
        <v>0</v>
      </c>
      <c r="C74" s="333"/>
      <c r="D74" s="334"/>
      <c r="F74" s="328" t="s">
        <v>432</v>
      </c>
      <c r="G74" s="329"/>
      <c r="H74" s="329"/>
      <c r="I74" s="163">
        <v>0</v>
      </c>
      <c r="J74" s="333"/>
      <c r="K74" s="334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46"/>
      <c r="AF74" s="146"/>
      <c r="AG74" s="146"/>
      <c r="AH74" s="32"/>
      <c r="AI74" s="147"/>
      <c r="AJ74" s="147"/>
      <c r="AK74" s="146"/>
      <c r="AL74" s="146"/>
      <c r="AM74" s="146"/>
      <c r="AN74" s="32"/>
      <c r="AO74" s="32"/>
      <c r="AP74" s="75" t="s">
        <v>448</v>
      </c>
      <c r="AQ74" s="76" t="s">
        <v>449</v>
      </c>
      <c r="AR74" s="76" t="s">
        <v>450</v>
      </c>
      <c r="AS74" s="76" t="s">
        <v>451</v>
      </c>
      <c r="AT74" s="75" t="s">
        <v>452</v>
      </c>
      <c r="AU74" s="77"/>
      <c r="AV74" s="72">
        <v>0.63</v>
      </c>
      <c r="AW74" s="33"/>
      <c r="AX74" s="33"/>
      <c r="AY74" s="33"/>
    </row>
    <row r="75" spans="1:51" ht="18.75" customHeight="1">
      <c r="A75" s="166" t="s">
        <v>432</v>
      </c>
      <c r="B75" s="163">
        <v>0</v>
      </c>
      <c r="C75" s="333"/>
      <c r="D75" s="334"/>
      <c r="F75" s="328" t="s">
        <v>432</v>
      </c>
      <c r="G75" s="329"/>
      <c r="H75" s="329"/>
      <c r="I75" s="163">
        <v>0</v>
      </c>
      <c r="J75" s="333"/>
      <c r="K75" s="334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46"/>
      <c r="AF75" s="146"/>
      <c r="AG75" s="146"/>
      <c r="AH75" s="32"/>
      <c r="AI75" s="147"/>
      <c r="AJ75" s="147"/>
      <c r="AK75" s="146"/>
      <c r="AL75" s="146"/>
      <c r="AM75" s="146"/>
      <c r="AN75" s="32"/>
      <c r="AO75" s="32"/>
      <c r="AP75" s="75" t="s">
        <v>453</v>
      </c>
      <c r="AQ75" s="76" t="s">
        <v>454</v>
      </c>
      <c r="AR75" s="76" t="s">
        <v>455</v>
      </c>
      <c r="AS75" s="76" t="s">
        <v>456</v>
      </c>
      <c r="AT75" s="75" t="s">
        <v>457</v>
      </c>
      <c r="AU75" s="77"/>
      <c r="AV75" s="72">
        <v>0.64</v>
      </c>
      <c r="AW75" s="33"/>
      <c r="AX75" s="33"/>
      <c r="AY75" s="33"/>
    </row>
    <row r="76" spans="1:51" ht="18.75" customHeight="1">
      <c r="A76" s="166" t="s">
        <v>432</v>
      </c>
      <c r="B76" s="163">
        <v>0</v>
      </c>
      <c r="C76" s="333"/>
      <c r="D76" s="334"/>
      <c r="F76" s="328" t="s">
        <v>432</v>
      </c>
      <c r="G76" s="329"/>
      <c r="H76" s="329"/>
      <c r="I76" s="163">
        <v>0</v>
      </c>
      <c r="J76" s="333"/>
      <c r="K76" s="334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46"/>
      <c r="AF76" s="146"/>
      <c r="AG76" s="146"/>
      <c r="AH76" s="32"/>
      <c r="AI76" s="147"/>
      <c r="AJ76" s="147"/>
      <c r="AK76" s="146"/>
      <c r="AL76" s="146"/>
      <c r="AM76" s="146"/>
      <c r="AN76" s="32"/>
      <c r="AO76" s="32"/>
      <c r="AP76" s="75" t="s">
        <v>458</v>
      </c>
      <c r="AQ76" s="76" t="s">
        <v>459</v>
      </c>
      <c r="AR76" s="76" t="s">
        <v>460</v>
      </c>
      <c r="AS76" s="76" t="s">
        <v>461</v>
      </c>
      <c r="AT76" s="75" t="s">
        <v>462</v>
      </c>
      <c r="AU76" s="77"/>
      <c r="AV76" s="72">
        <v>0.65</v>
      </c>
      <c r="AW76" s="33"/>
      <c r="AX76" s="33"/>
      <c r="AY76" s="33"/>
    </row>
    <row r="77" spans="1:51" ht="18.75" customHeight="1">
      <c r="A77" s="166" t="s">
        <v>432</v>
      </c>
      <c r="B77" s="163">
        <v>0</v>
      </c>
      <c r="C77" s="333"/>
      <c r="D77" s="334"/>
      <c r="F77" s="328" t="s">
        <v>432</v>
      </c>
      <c r="G77" s="329"/>
      <c r="H77" s="329"/>
      <c r="I77" s="163">
        <v>0</v>
      </c>
      <c r="J77" s="333"/>
      <c r="K77" s="334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46"/>
      <c r="AF77" s="146"/>
      <c r="AG77" s="146"/>
      <c r="AH77" s="32"/>
      <c r="AI77" s="147"/>
      <c r="AJ77" s="147"/>
      <c r="AK77" s="146"/>
      <c r="AL77" s="146"/>
      <c r="AM77" s="146"/>
      <c r="AN77" s="32"/>
      <c r="AO77" s="32"/>
      <c r="AP77" s="75" t="s">
        <v>463</v>
      </c>
      <c r="AQ77" s="76" t="s">
        <v>464</v>
      </c>
      <c r="AR77" s="76" t="s">
        <v>465</v>
      </c>
      <c r="AS77" s="76" t="s">
        <v>466</v>
      </c>
      <c r="AT77" s="75" t="s">
        <v>467</v>
      </c>
      <c r="AU77" s="77"/>
      <c r="AV77" s="72">
        <v>0.66</v>
      </c>
      <c r="AW77" s="33"/>
      <c r="AX77" s="33"/>
      <c r="AY77" s="33"/>
    </row>
    <row r="78" spans="1:51" ht="18.75" customHeight="1">
      <c r="A78" s="166" t="s">
        <v>432</v>
      </c>
      <c r="B78" s="163">
        <v>0</v>
      </c>
      <c r="C78" s="333"/>
      <c r="D78" s="334"/>
      <c r="F78" s="328" t="s">
        <v>432</v>
      </c>
      <c r="G78" s="329"/>
      <c r="H78" s="329"/>
      <c r="I78" s="163">
        <v>0</v>
      </c>
      <c r="J78" s="333"/>
      <c r="K78" s="334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46"/>
      <c r="AF78" s="146"/>
      <c r="AG78" s="146"/>
      <c r="AH78" s="32"/>
      <c r="AI78" s="147"/>
      <c r="AJ78" s="147"/>
      <c r="AK78" s="146"/>
      <c r="AL78" s="146"/>
      <c r="AM78" s="146"/>
      <c r="AN78" s="32"/>
      <c r="AO78" s="32"/>
      <c r="AP78" s="75" t="s">
        <v>468</v>
      </c>
      <c r="AQ78" s="76" t="s">
        <v>469</v>
      </c>
      <c r="AR78" s="76" t="s">
        <v>470</v>
      </c>
      <c r="AS78" s="76" t="s">
        <v>471</v>
      </c>
      <c r="AT78" s="75" t="s">
        <v>472</v>
      </c>
      <c r="AU78" s="77"/>
      <c r="AV78" s="72">
        <v>0.67</v>
      </c>
      <c r="AW78" s="33"/>
      <c r="AX78" s="33"/>
      <c r="AY78" s="33"/>
    </row>
    <row r="79" spans="1:51" ht="18.75" customHeight="1">
      <c r="A79" s="167" t="s">
        <v>432</v>
      </c>
      <c r="B79" s="168">
        <v>0</v>
      </c>
      <c r="C79" s="337"/>
      <c r="D79" s="338"/>
      <c r="F79" s="330" t="s">
        <v>432</v>
      </c>
      <c r="G79" s="331"/>
      <c r="H79" s="331"/>
      <c r="I79" s="168">
        <v>0</v>
      </c>
      <c r="J79" s="337"/>
      <c r="K79" s="338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46"/>
      <c r="AF79" s="146"/>
      <c r="AG79" s="146"/>
      <c r="AH79" s="32"/>
      <c r="AI79" s="147"/>
      <c r="AJ79" s="147"/>
      <c r="AK79" s="146"/>
      <c r="AL79" s="146"/>
      <c r="AM79" s="146"/>
      <c r="AN79" s="32"/>
      <c r="AO79" s="32"/>
      <c r="AP79" s="75" t="s">
        <v>473</v>
      </c>
      <c r="AQ79" s="76" t="s">
        <v>474</v>
      </c>
      <c r="AR79" s="76" t="s">
        <v>475</v>
      </c>
      <c r="AS79" s="76" t="s">
        <v>476</v>
      </c>
      <c r="AT79" s="75" t="s">
        <v>477</v>
      </c>
      <c r="AU79" s="77"/>
      <c r="AV79" s="72">
        <v>0.68</v>
      </c>
      <c r="AW79" s="33"/>
      <c r="AX79" s="33"/>
      <c r="AY79" s="33"/>
    </row>
    <row r="80" spans="1:51" ht="44.25" customHeight="1">
      <c r="A80" s="386" t="s">
        <v>478</v>
      </c>
      <c r="B80" s="387"/>
      <c r="C80" s="28"/>
      <c r="F80" s="332" t="s">
        <v>479</v>
      </c>
      <c r="G80" s="332"/>
      <c r="H80" s="332"/>
      <c r="I80" s="332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46"/>
      <c r="AF80" s="146"/>
      <c r="AG80" s="146"/>
      <c r="AH80" s="32"/>
      <c r="AI80" s="147"/>
      <c r="AJ80" s="147"/>
      <c r="AK80" s="146"/>
      <c r="AL80" s="146"/>
      <c r="AM80" s="146"/>
      <c r="AN80" s="32"/>
      <c r="AO80" s="32"/>
      <c r="AP80" s="75" t="s">
        <v>480</v>
      </c>
      <c r="AQ80" s="76" t="s">
        <v>481</v>
      </c>
      <c r="AR80" s="76" t="s">
        <v>482</v>
      </c>
      <c r="AS80" s="76" t="s">
        <v>483</v>
      </c>
      <c r="AT80" s="75" t="s">
        <v>484</v>
      </c>
      <c r="AU80" s="77"/>
      <c r="AV80" s="72">
        <v>0.69</v>
      </c>
      <c r="AW80" s="33"/>
      <c r="AX80" s="33"/>
      <c r="AY80" s="33"/>
    </row>
    <row r="81" spans="1:51" ht="20.25" customHeight="1">
      <c r="A81" s="169"/>
      <c r="B81" s="169"/>
      <c r="C81" s="28"/>
      <c r="G81" s="170"/>
      <c r="H81" s="170"/>
      <c r="I81" s="170"/>
      <c r="J81" s="171"/>
      <c r="K81" s="172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46"/>
      <c r="AF81" s="146"/>
      <c r="AG81" s="146"/>
      <c r="AH81" s="32"/>
      <c r="AI81" s="147"/>
      <c r="AJ81" s="147"/>
      <c r="AK81" s="146"/>
      <c r="AL81" s="146"/>
      <c r="AM81" s="146"/>
      <c r="AN81" s="32"/>
      <c r="AO81" s="32"/>
      <c r="AP81" s="75" t="s">
        <v>485</v>
      </c>
      <c r="AQ81" s="76" t="s">
        <v>486</v>
      </c>
      <c r="AR81" s="76" t="s">
        <v>487</v>
      </c>
      <c r="AS81" s="76" t="s">
        <v>488</v>
      </c>
      <c r="AT81" s="75" t="s">
        <v>489</v>
      </c>
      <c r="AU81" s="77"/>
      <c r="AV81" s="72">
        <v>0.7</v>
      </c>
      <c r="AW81" s="33"/>
      <c r="AX81" s="33"/>
      <c r="AY81" s="33"/>
    </row>
    <row r="82" spans="1:51" ht="19.5" customHeight="1">
      <c r="A82" s="160" t="s">
        <v>490</v>
      </c>
      <c r="B82" s="161">
        <f>SUM(B83:B93)</f>
        <v>0</v>
      </c>
      <c r="C82" s="339" t="s">
        <v>396</v>
      </c>
      <c r="D82" s="340"/>
      <c r="F82" s="351" t="s">
        <v>491</v>
      </c>
      <c r="G82" s="352"/>
      <c r="H82" s="352"/>
      <c r="I82" s="161">
        <f>SUM(I83:I86)</f>
        <v>0</v>
      </c>
      <c r="J82" s="339" t="s">
        <v>396</v>
      </c>
      <c r="K82" s="340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46"/>
      <c r="AF82" s="146"/>
      <c r="AG82" s="146"/>
      <c r="AH82" s="32"/>
      <c r="AI82" s="147"/>
      <c r="AJ82" s="147"/>
      <c r="AK82" s="146"/>
      <c r="AL82" s="32"/>
      <c r="AM82" s="32"/>
      <c r="AN82" s="32"/>
      <c r="AO82" s="32"/>
      <c r="AP82" s="75" t="s">
        <v>492</v>
      </c>
      <c r="AQ82" s="76" t="s">
        <v>493</v>
      </c>
      <c r="AR82" s="76" t="s">
        <v>494</v>
      </c>
      <c r="AS82" s="76" t="s">
        <v>495</v>
      </c>
      <c r="AT82" s="75" t="s">
        <v>496</v>
      </c>
      <c r="AU82" s="77"/>
      <c r="AV82" s="72">
        <v>0.71</v>
      </c>
      <c r="AW82" s="33"/>
      <c r="AX82" s="33"/>
      <c r="AY82" s="33"/>
    </row>
    <row r="83" spans="1:51" ht="19.5" customHeight="1">
      <c r="A83" s="173" t="s">
        <v>497</v>
      </c>
      <c r="B83" s="163">
        <v>0</v>
      </c>
      <c r="C83" s="335"/>
      <c r="D83" s="336"/>
      <c r="F83" s="349" t="s">
        <v>498</v>
      </c>
      <c r="G83" s="350"/>
      <c r="H83" s="350"/>
      <c r="I83" s="174">
        <v>0</v>
      </c>
      <c r="J83" s="335"/>
      <c r="K83" s="336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46"/>
      <c r="AF83" s="146"/>
      <c r="AG83" s="146"/>
      <c r="AH83" s="32"/>
      <c r="AI83" s="32"/>
      <c r="AJ83" s="32"/>
      <c r="AK83" s="146"/>
      <c r="AL83" s="32"/>
      <c r="AM83" s="32"/>
      <c r="AN83" s="32"/>
      <c r="AO83" s="32"/>
      <c r="AP83" s="75" t="s">
        <v>499</v>
      </c>
      <c r="AQ83" s="76" t="s">
        <v>500</v>
      </c>
      <c r="AR83" s="76" t="s">
        <v>501</v>
      </c>
      <c r="AS83" s="76" t="s">
        <v>502</v>
      </c>
      <c r="AT83" s="75" t="s">
        <v>503</v>
      </c>
      <c r="AU83" s="77"/>
      <c r="AV83" s="72">
        <v>0.72</v>
      </c>
      <c r="AW83" s="33"/>
      <c r="AX83" s="33"/>
      <c r="AY83" s="33"/>
    </row>
    <row r="84" spans="1:51" ht="19.5" customHeight="1">
      <c r="A84" s="173" t="s">
        <v>504</v>
      </c>
      <c r="B84" s="163">
        <v>0</v>
      </c>
      <c r="C84" s="333"/>
      <c r="D84" s="334"/>
      <c r="F84" s="328" t="s">
        <v>432</v>
      </c>
      <c r="G84" s="329"/>
      <c r="H84" s="329"/>
      <c r="I84" s="175">
        <v>0</v>
      </c>
      <c r="J84" s="333"/>
      <c r="K84" s="334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46"/>
      <c r="AF84" s="176"/>
      <c r="AG84" s="176"/>
      <c r="AH84" s="32"/>
      <c r="AI84" s="177"/>
      <c r="AJ84" s="177"/>
      <c r="AK84" s="32"/>
      <c r="AL84" s="178"/>
      <c r="AM84" s="32"/>
      <c r="AN84" s="32"/>
      <c r="AO84" s="32"/>
      <c r="AP84" s="75" t="s">
        <v>505</v>
      </c>
      <c r="AQ84" s="76" t="s">
        <v>506</v>
      </c>
      <c r="AR84" s="76" t="s">
        <v>507</v>
      </c>
      <c r="AS84" s="76" t="s">
        <v>508</v>
      </c>
      <c r="AT84" s="75" t="s">
        <v>509</v>
      </c>
      <c r="AU84" s="77"/>
      <c r="AV84" s="72">
        <v>0.73</v>
      </c>
      <c r="AW84" s="33"/>
      <c r="AX84" s="33"/>
      <c r="AY84" s="33"/>
    </row>
    <row r="85" spans="1:51" ht="24" customHeight="1">
      <c r="A85" s="344" t="s">
        <v>510</v>
      </c>
      <c r="B85" s="345"/>
      <c r="C85" s="333"/>
      <c r="D85" s="334"/>
      <c r="F85" s="328" t="s">
        <v>432</v>
      </c>
      <c r="G85" s="329"/>
      <c r="H85" s="329"/>
      <c r="I85" s="175">
        <v>0</v>
      </c>
      <c r="J85" s="333"/>
      <c r="K85" s="334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46"/>
      <c r="AF85" s="176"/>
      <c r="AG85" s="176"/>
      <c r="AH85" s="32"/>
      <c r="AI85" s="177"/>
      <c r="AJ85" s="177"/>
      <c r="AK85" s="32"/>
      <c r="AL85" s="32"/>
      <c r="AM85" s="81"/>
      <c r="AN85" s="32"/>
      <c r="AO85" s="32"/>
      <c r="AP85" s="75" t="s">
        <v>511</v>
      </c>
      <c r="AQ85" s="76" t="s">
        <v>512</v>
      </c>
      <c r="AR85" s="76" t="s">
        <v>513</v>
      </c>
      <c r="AS85" s="76" t="s">
        <v>514</v>
      </c>
      <c r="AT85" s="75" t="s">
        <v>515</v>
      </c>
      <c r="AU85" s="77"/>
      <c r="AV85" s="72">
        <v>0.74</v>
      </c>
      <c r="AW85" s="33"/>
      <c r="AX85" s="33"/>
      <c r="AY85" s="33"/>
    </row>
    <row r="86" spans="1:51" ht="20.25" customHeight="1">
      <c r="A86" s="173" t="s">
        <v>516</v>
      </c>
      <c r="B86" s="163">
        <v>0</v>
      </c>
      <c r="C86" s="333"/>
      <c r="D86" s="334"/>
      <c r="F86" s="330" t="s">
        <v>432</v>
      </c>
      <c r="G86" s="331"/>
      <c r="H86" s="331"/>
      <c r="I86" s="179">
        <v>0</v>
      </c>
      <c r="J86" s="337"/>
      <c r="K86" s="338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76"/>
      <c r="AF86" s="176"/>
      <c r="AG86" s="176"/>
      <c r="AH86" s="32"/>
      <c r="AI86" s="180"/>
      <c r="AJ86" s="180"/>
      <c r="AK86" s="180"/>
      <c r="AL86" s="32"/>
      <c r="AM86" s="81"/>
      <c r="AN86" s="32"/>
      <c r="AO86" s="32"/>
      <c r="AP86" s="75" t="s">
        <v>517</v>
      </c>
      <c r="AQ86" s="76" t="s">
        <v>518</v>
      </c>
      <c r="AR86" s="76" t="s">
        <v>519</v>
      </c>
      <c r="AS86" s="76" t="s">
        <v>520</v>
      </c>
      <c r="AT86" s="75" t="s">
        <v>521</v>
      </c>
      <c r="AU86" s="77"/>
      <c r="AV86" s="72">
        <v>0.75</v>
      </c>
      <c r="AW86" s="33"/>
      <c r="AX86" s="33"/>
      <c r="AY86" s="33"/>
    </row>
    <row r="87" spans="1:51" ht="18.75" customHeight="1">
      <c r="A87" s="181" t="s">
        <v>522</v>
      </c>
      <c r="B87" s="163">
        <v>0</v>
      </c>
      <c r="C87" s="333"/>
      <c r="D87" s="334"/>
      <c r="F87" s="182"/>
      <c r="G87" s="183"/>
      <c r="H87" s="165"/>
      <c r="I87" s="184"/>
      <c r="J87" s="184"/>
      <c r="K87" s="172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76"/>
      <c r="AF87" s="176"/>
      <c r="AG87" s="176"/>
      <c r="AH87" s="32"/>
      <c r="AI87" s="180"/>
      <c r="AJ87" s="180"/>
      <c r="AK87" s="178"/>
      <c r="AL87" s="32"/>
      <c r="AM87" s="81"/>
      <c r="AN87" s="32"/>
      <c r="AO87" s="32"/>
      <c r="AP87" s="75" t="s">
        <v>523</v>
      </c>
      <c r="AQ87" s="76" t="s">
        <v>524</v>
      </c>
      <c r="AR87" s="76" t="s">
        <v>525</v>
      </c>
      <c r="AS87" s="76" t="s">
        <v>526</v>
      </c>
      <c r="AT87" s="75" t="s">
        <v>527</v>
      </c>
      <c r="AU87" s="77"/>
      <c r="AV87" s="72">
        <v>0.76</v>
      </c>
      <c r="AW87" s="33"/>
      <c r="AX87" s="33"/>
      <c r="AY87" s="33"/>
    </row>
    <row r="88" spans="1:51" ht="18.75" customHeight="1">
      <c r="A88" s="181" t="s">
        <v>528</v>
      </c>
      <c r="B88" s="163">
        <v>0</v>
      </c>
      <c r="C88" s="333"/>
      <c r="D88" s="334"/>
      <c r="E88" s="185"/>
      <c r="F88" s="182"/>
      <c r="G88" s="183"/>
      <c r="H88" s="165"/>
      <c r="I88" s="184"/>
      <c r="J88" s="184"/>
      <c r="K88" s="172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76"/>
      <c r="AF88" s="176"/>
      <c r="AG88" s="176"/>
      <c r="AH88" s="32"/>
      <c r="AI88" s="177"/>
      <c r="AJ88" s="177"/>
      <c r="AK88" s="178"/>
      <c r="AL88" s="32"/>
      <c r="AM88" s="81"/>
      <c r="AN88" s="32"/>
      <c r="AO88" s="32"/>
      <c r="AP88" s="75" t="s">
        <v>529</v>
      </c>
      <c r="AQ88" s="76" t="s">
        <v>530</v>
      </c>
      <c r="AR88" s="76" t="s">
        <v>531</v>
      </c>
      <c r="AS88" s="76" t="s">
        <v>532</v>
      </c>
      <c r="AT88" s="75" t="s">
        <v>533</v>
      </c>
      <c r="AU88" s="77"/>
      <c r="AV88" s="72">
        <v>0.77</v>
      </c>
      <c r="AW88" s="33"/>
      <c r="AX88" s="33"/>
      <c r="AY88" s="33"/>
    </row>
    <row r="89" spans="1:51" ht="18.75" customHeight="1">
      <c r="A89" s="181" t="s">
        <v>534</v>
      </c>
      <c r="B89" s="163">
        <v>0</v>
      </c>
      <c r="C89" s="333"/>
      <c r="D89" s="334"/>
      <c r="E89" s="185"/>
      <c r="F89" s="182"/>
      <c r="G89" s="183"/>
      <c r="H89" s="165"/>
      <c r="I89" s="184"/>
      <c r="J89" s="184"/>
      <c r="K89" s="172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76"/>
      <c r="AF89" s="176"/>
      <c r="AG89" s="176"/>
      <c r="AH89" s="32"/>
      <c r="AI89" s="177"/>
      <c r="AJ89" s="177"/>
      <c r="AK89" s="178"/>
      <c r="AL89" s="32"/>
      <c r="AM89" s="81"/>
      <c r="AN89" s="32"/>
      <c r="AO89" s="32"/>
      <c r="AP89" s="75" t="s">
        <v>535</v>
      </c>
      <c r="AQ89" s="76" t="s">
        <v>536</v>
      </c>
      <c r="AR89" s="76" t="s">
        <v>537</v>
      </c>
      <c r="AS89" s="76" t="s">
        <v>538</v>
      </c>
      <c r="AT89" s="75" t="s">
        <v>539</v>
      </c>
      <c r="AU89" s="77"/>
      <c r="AV89" s="72">
        <v>0.78</v>
      </c>
      <c r="AW89" s="33"/>
      <c r="AX89" s="33"/>
      <c r="AY89" s="33"/>
    </row>
    <row r="90" spans="1:51" ht="18.75" customHeight="1">
      <c r="A90" s="186" t="s">
        <v>432</v>
      </c>
      <c r="B90" s="163">
        <v>0</v>
      </c>
      <c r="C90" s="333"/>
      <c r="D90" s="334"/>
      <c r="E90" s="185"/>
      <c r="F90" s="182"/>
      <c r="G90" s="183"/>
      <c r="H90" s="165"/>
      <c r="I90" s="184"/>
      <c r="J90" s="184"/>
      <c r="K90" s="172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76"/>
      <c r="AF90" s="176"/>
      <c r="AG90" s="176"/>
      <c r="AH90" s="32"/>
      <c r="AI90" s="177"/>
      <c r="AJ90" s="177"/>
      <c r="AK90" s="178"/>
      <c r="AL90" s="32"/>
      <c r="AM90" s="81"/>
      <c r="AN90" s="32"/>
      <c r="AO90" s="32"/>
      <c r="AP90" s="75" t="s">
        <v>540</v>
      </c>
      <c r="AQ90" s="76" t="s">
        <v>541</v>
      </c>
      <c r="AR90" s="76" t="s">
        <v>542</v>
      </c>
      <c r="AS90" s="76" t="s">
        <v>543</v>
      </c>
      <c r="AT90" s="75" t="s">
        <v>544</v>
      </c>
      <c r="AU90" s="77"/>
      <c r="AV90" s="72">
        <v>0.79</v>
      </c>
      <c r="AW90" s="33"/>
      <c r="AX90" s="33"/>
      <c r="AY90" s="33"/>
    </row>
    <row r="91" spans="1:51" ht="18.75" customHeight="1">
      <c r="A91" s="186" t="s">
        <v>432</v>
      </c>
      <c r="B91" s="163">
        <v>0</v>
      </c>
      <c r="C91" s="333"/>
      <c r="D91" s="334"/>
      <c r="E91" s="185"/>
      <c r="F91" s="182"/>
      <c r="G91" s="183"/>
      <c r="H91" s="165"/>
      <c r="I91" s="184"/>
      <c r="J91" s="184"/>
      <c r="K91" s="172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76"/>
      <c r="AF91" s="176"/>
      <c r="AG91" s="176"/>
      <c r="AH91" s="32"/>
      <c r="AI91" s="177"/>
      <c r="AJ91" s="177"/>
      <c r="AK91" s="178"/>
      <c r="AL91" s="32"/>
      <c r="AM91" s="81"/>
      <c r="AN91" s="32"/>
      <c r="AO91" s="32"/>
      <c r="AP91" s="75" t="s">
        <v>545</v>
      </c>
      <c r="AQ91" s="76" t="s">
        <v>546</v>
      </c>
      <c r="AR91" s="76" t="s">
        <v>547</v>
      </c>
      <c r="AS91" s="76" t="s">
        <v>548</v>
      </c>
      <c r="AT91" s="75" t="s">
        <v>549</v>
      </c>
      <c r="AU91" s="77"/>
      <c r="AV91" s="72">
        <v>0.8</v>
      </c>
      <c r="AW91" s="33"/>
      <c r="AX91" s="33"/>
      <c r="AY91" s="33"/>
    </row>
    <row r="92" spans="1:51" ht="18.75" customHeight="1">
      <c r="A92" s="186" t="s">
        <v>432</v>
      </c>
      <c r="B92" s="163">
        <v>0</v>
      </c>
      <c r="C92" s="333"/>
      <c r="D92" s="334"/>
      <c r="E92" s="185"/>
      <c r="F92" s="182"/>
      <c r="G92" s="183"/>
      <c r="H92" s="165"/>
      <c r="I92" s="184"/>
      <c r="J92" s="184"/>
      <c r="K92" s="172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76"/>
      <c r="AF92" s="176"/>
      <c r="AG92" s="176"/>
      <c r="AH92" s="32"/>
      <c r="AI92" s="177"/>
      <c r="AJ92" s="177"/>
      <c r="AK92" s="178"/>
      <c r="AL92" s="32"/>
      <c r="AM92" s="81"/>
      <c r="AN92" s="32"/>
      <c r="AO92" s="32"/>
      <c r="AP92" s="75" t="s">
        <v>550</v>
      </c>
      <c r="AQ92" s="76" t="s">
        <v>551</v>
      </c>
      <c r="AR92" s="76" t="s">
        <v>552</v>
      </c>
      <c r="AS92" s="76" t="s">
        <v>553</v>
      </c>
      <c r="AT92" s="75" t="s">
        <v>554</v>
      </c>
      <c r="AU92" s="77"/>
      <c r="AV92" s="72">
        <v>0.81</v>
      </c>
      <c r="AW92" s="33"/>
      <c r="AX92" s="33"/>
      <c r="AY92" s="33"/>
    </row>
    <row r="93" spans="1:51" ht="18.75" customHeight="1">
      <c r="A93" s="187" t="s">
        <v>432</v>
      </c>
      <c r="B93" s="168">
        <v>0</v>
      </c>
      <c r="C93" s="337"/>
      <c r="D93" s="338"/>
      <c r="E93" s="185"/>
      <c r="F93" s="182"/>
      <c r="G93" s="183"/>
      <c r="H93" s="165"/>
      <c r="I93" s="184"/>
      <c r="J93" s="184"/>
      <c r="K93" s="172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76"/>
      <c r="AF93" s="176"/>
      <c r="AG93" s="176"/>
      <c r="AH93" s="32"/>
      <c r="AI93" s="177"/>
      <c r="AJ93" s="177"/>
      <c r="AK93" s="178"/>
      <c r="AL93" s="32"/>
      <c r="AM93" s="81"/>
      <c r="AN93" s="81"/>
      <c r="AO93" s="81"/>
      <c r="AP93" s="75" t="s">
        <v>555</v>
      </c>
      <c r="AQ93" s="76" t="s">
        <v>556</v>
      </c>
      <c r="AR93" s="76" t="s">
        <v>557</v>
      </c>
      <c r="AS93" s="76" t="s">
        <v>558</v>
      </c>
      <c r="AT93" s="75" t="s">
        <v>559</v>
      </c>
      <c r="AU93" s="77"/>
      <c r="AV93" s="72">
        <v>0.82</v>
      </c>
      <c r="AW93" s="33"/>
      <c r="AX93" s="33"/>
      <c r="AY93" s="33"/>
    </row>
    <row r="94" spans="1:51" ht="44.25" customHeight="1">
      <c r="A94" s="343" t="s">
        <v>560</v>
      </c>
      <c r="B94" s="343"/>
      <c r="C94" s="28"/>
      <c r="D94" s="28"/>
      <c r="E94" s="165"/>
      <c r="F94" s="182"/>
      <c r="G94" s="183"/>
      <c r="H94" s="165"/>
      <c r="I94" s="184"/>
      <c r="J94" s="184"/>
      <c r="K94" s="172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76"/>
      <c r="AF94" s="188"/>
      <c r="AG94" s="188"/>
      <c r="AH94" s="147"/>
      <c r="AI94" s="147"/>
      <c r="AJ94" s="147"/>
      <c r="AK94" s="178"/>
      <c r="AL94" s="178"/>
      <c r="AM94" s="32"/>
      <c r="AN94" s="81"/>
      <c r="AO94" s="81"/>
      <c r="AP94" s="75" t="s">
        <v>561</v>
      </c>
      <c r="AQ94" s="76" t="s">
        <v>562</v>
      </c>
      <c r="AR94" s="76" t="s">
        <v>563</v>
      </c>
      <c r="AS94" s="189" t="s">
        <v>564</v>
      </c>
      <c r="AT94" s="75" t="s">
        <v>565</v>
      </c>
      <c r="AU94" s="190"/>
      <c r="AV94" s="72">
        <v>0.83</v>
      </c>
      <c r="AW94" s="33"/>
      <c r="AX94" s="33"/>
      <c r="AY94" s="33"/>
    </row>
    <row r="95" spans="1:51" ht="18.75" customHeight="1">
      <c r="A95" s="191"/>
      <c r="B95" s="191"/>
      <c r="C95" s="28"/>
      <c r="D95" s="28"/>
      <c r="E95" s="165"/>
      <c r="F95" s="182"/>
      <c r="G95" s="183"/>
      <c r="H95" s="165"/>
      <c r="I95" s="184"/>
      <c r="J95" s="184"/>
      <c r="K95" s="172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76"/>
      <c r="AF95" s="188"/>
      <c r="AG95" s="188"/>
      <c r="AH95" s="147"/>
      <c r="AI95" s="147"/>
      <c r="AJ95" s="147"/>
      <c r="AK95" s="178"/>
      <c r="AL95" s="178"/>
      <c r="AM95" s="32"/>
      <c r="AN95" s="81"/>
      <c r="AO95" s="81"/>
      <c r="AP95" s="75" t="s">
        <v>566</v>
      </c>
      <c r="AQ95" s="76" t="s">
        <v>567</v>
      </c>
      <c r="AR95" s="76" t="s">
        <v>568</v>
      </c>
      <c r="AS95" s="76" t="s">
        <v>569</v>
      </c>
      <c r="AT95" s="75" t="s">
        <v>570</v>
      </c>
      <c r="AU95" s="77"/>
      <c r="AV95" s="72">
        <v>0.84</v>
      </c>
      <c r="AW95" s="33"/>
      <c r="AX95" s="33"/>
      <c r="AY95" s="33"/>
    </row>
    <row r="96" spans="1:51" ht="18.75" customHeight="1">
      <c r="A96" s="191"/>
      <c r="B96" s="191"/>
      <c r="C96" s="28"/>
      <c r="D96" s="28"/>
      <c r="E96" s="165"/>
      <c r="F96" s="182"/>
      <c r="G96" s="183"/>
      <c r="H96" s="165"/>
      <c r="I96" s="184"/>
      <c r="J96" s="184"/>
      <c r="K96" s="172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76"/>
      <c r="AF96" s="188"/>
      <c r="AG96" s="188"/>
      <c r="AH96" s="147"/>
      <c r="AI96" s="147"/>
      <c r="AJ96" s="147"/>
      <c r="AK96" s="178"/>
      <c r="AL96" s="178"/>
      <c r="AM96" s="32"/>
      <c r="AN96" s="81"/>
      <c r="AO96" s="81"/>
      <c r="AP96" s="75" t="s">
        <v>571</v>
      </c>
      <c r="AQ96" s="76" t="s">
        <v>572</v>
      </c>
      <c r="AR96" s="76" t="s">
        <v>573</v>
      </c>
      <c r="AS96" s="76" t="s">
        <v>574</v>
      </c>
      <c r="AT96" s="75" t="s">
        <v>575</v>
      </c>
      <c r="AU96" s="77"/>
      <c r="AV96" s="72">
        <v>0.85</v>
      </c>
      <c r="AW96" s="33"/>
      <c r="AX96" s="33"/>
      <c r="AY96" s="33"/>
    </row>
    <row r="97" spans="1:51" ht="18.75" customHeight="1">
      <c r="A97" s="191"/>
      <c r="B97" s="191"/>
      <c r="C97" s="28"/>
      <c r="D97" s="28"/>
      <c r="E97" s="165"/>
      <c r="F97" s="182"/>
      <c r="G97" s="183"/>
      <c r="H97" s="165"/>
      <c r="I97" s="184"/>
      <c r="J97" s="184"/>
      <c r="K97" s="172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76"/>
      <c r="AF97" s="188"/>
      <c r="AG97" s="188"/>
      <c r="AH97" s="147"/>
      <c r="AI97" s="147"/>
      <c r="AJ97" s="147"/>
      <c r="AK97" s="178"/>
      <c r="AL97" s="178"/>
      <c r="AM97" s="32"/>
      <c r="AN97" s="81"/>
      <c r="AO97" s="81"/>
      <c r="AP97" s="75" t="s">
        <v>576</v>
      </c>
      <c r="AQ97" s="76" t="s">
        <v>577</v>
      </c>
      <c r="AR97" s="76" t="s">
        <v>578</v>
      </c>
      <c r="AS97" s="76" t="s">
        <v>579</v>
      </c>
      <c r="AT97" s="75" t="s">
        <v>580</v>
      </c>
      <c r="AU97" s="77"/>
      <c r="AV97" s="72">
        <v>0.86</v>
      </c>
      <c r="AW97" s="33"/>
      <c r="AX97" s="33"/>
      <c r="AY97" s="33"/>
    </row>
    <row r="98" spans="1:51" ht="18.75" customHeight="1">
      <c r="A98" s="191"/>
      <c r="B98" s="191"/>
      <c r="C98" s="28"/>
      <c r="D98" s="28"/>
      <c r="E98" s="165"/>
      <c r="F98" s="182"/>
      <c r="G98" s="183"/>
      <c r="H98" s="165"/>
      <c r="I98" s="184"/>
      <c r="J98" s="184"/>
      <c r="K98" s="172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76"/>
      <c r="AF98" s="188"/>
      <c r="AG98" s="188"/>
      <c r="AH98" s="147"/>
      <c r="AI98" s="147"/>
      <c r="AJ98" s="147"/>
      <c r="AK98" s="178"/>
      <c r="AL98" s="178"/>
      <c r="AM98" s="32"/>
      <c r="AN98" s="81"/>
      <c r="AO98" s="81"/>
      <c r="AP98" s="75" t="s">
        <v>581</v>
      </c>
      <c r="AQ98" s="76" t="s">
        <v>582</v>
      </c>
      <c r="AR98" s="76" t="s">
        <v>583</v>
      </c>
      <c r="AS98" s="76" t="s">
        <v>584</v>
      </c>
      <c r="AT98" s="75" t="s">
        <v>585</v>
      </c>
      <c r="AU98" s="77"/>
      <c r="AV98" s="72">
        <v>0.87</v>
      </c>
      <c r="AW98" s="33"/>
      <c r="AX98" s="33"/>
      <c r="AY98" s="33"/>
    </row>
    <row r="99" spans="1:51" ht="18.75" customHeight="1">
      <c r="A99" s="191"/>
      <c r="B99" s="191"/>
      <c r="C99" s="28"/>
      <c r="D99" s="28"/>
      <c r="E99" s="165"/>
      <c r="F99" s="182"/>
      <c r="G99" s="183"/>
      <c r="H99" s="165"/>
      <c r="I99" s="184"/>
      <c r="J99" s="184"/>
      <c r="K99" s="172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76"/>
      <c r="AF99" s="188"/>
      <c r="AG99" s="188"/>
      <c r="AH99" s="147"/>
      <c r="AI99" s="147"/>
      <c r="AJ99" s="147"/>
      <c r="AK99" s="178"/>
      <c r="AL99" s="178"/>
      <c r="AM99" s="32"/>
      <c r="AN99" s="81"/>
      <c r="AO99" s="81"/>
      <c r="AP99" s="75" t="s">
        <v>586</v>
      </c>
      <c r="AQ99" s="76" t="s">
        <v>587</v>
      </c>
      <c r="AR99" s="76" t="s">
        <v>588</v>
      </c>
      <c r="AS99" s="76" t="s">
        <v>589</v>
      </c>
      <c r="AT99" s="75" t="s">
        <v>590</v>
      </c>
      <c r="AU99" s="77"/>
      <c r="AV99" s="72">
        <v>0.88</v>
      </c>
      <c r="AW99" s="33"/>
      <c r="AX99" s="33"/>
      <c r="AY99" s="33"/>
    </row>
    <row r="100" spans="1:51" ht="18.75" customHeight="1">
      <c r="A100" s="191"/>
      <c r="B100" s="191"/>
      <c r="C100" s="28"/>
      <c r="D100" s="28"/>
      <c r="E100" s="165"/>
      <c r="F100" s="182"/>
      <c r="G100" s="183"/>
      <c r="H100" s="165"/>
      <c r="I100" s="184"/>
      <c r="J100" s="184"/>
      <c r="K100" s="172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76"/>
      <c r="AF100" s="188"/>
      <c r="AG100" s="188"/>
      <c r="AH100" s="147"/>
      <c r="AI100" s="147"/>
      <c r="AJ100" s="147"/>
      <c r="AK100" s="178"/>
      <c r="AL100" s="178"/>
      <c r="AM100" s="32"/>
      <c r="AN100" s="81"/>
      <c r="AO100" s="81"/>
      <c r="AP100" s="75" t="s">
        <v>591</v>
      </c>
      <c r="AQ100" s="76" t="s">
        <v>592</v>
      </c>
      <c r="AR100" s="76" t="s">
        <v>593</v>
      </c>
      <c r="AS100" s="76" t="s">
        <v>594</v>
      </c>
      <c r="AT100" s="75" t="s">
        <v>595</v>
      </c>
      <c r="AU100" s="77"/>
      <c r="AV100" s="72">
        <v>0.89</v>
      </c>
      <c r="AW100" s="33"/>
      <c r="AX100" s="33"/>
      <c r="AY100" s="33"/>
    </row>
    <row r="101" spans="1:51" ht="18.75" customHeight="1">
      <c r="A101" s="191"/>
      <c r="B101" s="191"/>
      <c r="C101" s="28"/>
      <c r="D101" s="28"/>
      <c r="E101" s="165"/>
      <c r="F101" s="182"/>
      <c r="G101" s="183"/>
      <c r="H101" s="165"/>
      <c r="I101" s="184"/>
      <c r="J101" s="184"/>
      <c r="K101" s="172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76"/>
      <c r="AF101" s="188"/>
      <c r="AG101" s="188"/>
      <c r="AH101" s="147"/>
      <c r="AI101" s="147"/>
      <c r="AJ101" s="147"/>
      <c r="AK101" s="178"/>
      <c r="AL101" s="178"/>
      <c r="AM101" s="32"/>
      <c r="AN101" s="81"/>
      <c r="AO101" s="81"/>
      <c r="AP101" s="75" t="s">
        <v>596</v>
      </c>
      <c r="AQ101" s="76" t="s">
        <v>597</v>
      </c>
      <c r="AR101" s="76" t="s">
        <v>598</v>
      </c>
      <c r="AS101" s="76" t="s">
        <v>599</v>
      </c>
      <c r="AT101" s="75" t="s">
        <v>600</v>
      </c>
      <c r="AU101" s="77"/>
      <c r="AV101" s="72">
        <v>0.9</v>
      </c>
      <c r="AW101" s="33"/>
      <c r="AX101" s="33"/>
      <c r="AY101" s="33"/>
    </row>
    <row r="102" spans="1:51" ht="18.75" customHeight="1">
      <c r="A102" s="191"/>
      <c r="B102" s="191"/>
      <c r="C102" s="28"/>
      <c r="D102" s="28"/>
      <c r="E102" s="165"/>
      <c r="F102" s="182"/>
      <c r="G102" s="183"/>
      <c r="H102" s="165"/>
      <c r="I102" s="184"/>
      <c r="J102" s="184"/>
      <c r="K102" s="172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76"/>
      <c r="AF102" s="188"/>
      <c r="AG102" s="188"/>
      <c r="AH102" s="147"/>
      <c r="AI102" s="147"/>
      <c r="AJ102" s="147"/>
      <c r="AK102" s="178"/>
      <c r="AL102" s="178"/>
      <c r="AM102" s="32"/>
      <c r="AN102" s="81"/>
      <c r="AO102" s="81"/>
      <c r="AP102" s="75" t="s">
        <v>601</v>
      </c>
      <c r="AQ102" s="76" t="s">
        <v>602</v>
      </c>
      <c r="AR102" s="76" t="s">
        <v>603</v>
      </c>
      <c r="AS102" s="76" t="s">
        <v>604</v>
      </c>
      <c r="AT102" s="75" t="s">
        <v>605</v>
      </c>
      <c r="AU102" s="77"/>
      <c r="AV102" s="72">
        <v>0.91</v>
      </c>
      <c r="AW102" s="33"/>
      <c r="AX102" s="33"/>
      <c r="AY102" s="33"/>
    </row>
    <row r="103" spans="1:51" ht="18.75" customHeight="1">
      <c r="A103" s="191"/>
      <c r="B103" s="191"/>
      <c r="C103" s="28"/>
      <c r="D103" s="28"/>
      <c r="E103" s="165"/>
      <c r="F103" s="182"/>
      <c r="G103" s="183"/>
      <c r="H103" s="165"/>
      <c r="I103" s="184"/>
      <c r="J103" s="184"/>
      <c r="K103" s="172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76"/>
      <c r="AF103" s="188"/>
      <c r="AG103" s="188"/>
      <c r="AH103" s="147"/>
      <c r="AI103" s="147"/>
      <c r="AJ103" s="147"/>
      <c r="AK103" s="178"/>
      <c r="AL103" s="178"/>
      <c r="AM103" s="32"/>
      <c r="AN103" s="81"/>
      <c r="AO103" s="81"/>
      <c r="AP103" s="75" t="s">
        <v>606</v>
      </c>
      <c r="AQ103" s="76" t="s">
        <v>607</v>
      </c>
      <c r="AR103" s="76" t="s">
        <v>608</v>
      </c>
      <c r="AS103" s="76" t="s">
        <v>609</v>
      </c>
      <c r="AT103" s="75" t="s">
        <v>610</v>
      </c>
      <c r="AU103" s="77"/>
      <c r="AV103" s="72">
        <v>0.92</v>
      </c>
      <c r="AW103" s="33"/>
      <c r="AX103" s="33"/>
      <c r="AY103" s="33"/>
    </row>
    <row r="104" spans="1:51" ht="18.75" customHeight="1">
      <c r="A104" s="191"/>
      <c r="B104" s="191"/>
      <c r="C104" s="28"/>
      <c r="D104" s="28"/>
      <c r="E104" s="165"/>
      <c r="F104" s="182"/>
      <c r="G104" s="183"/>
      <c r="H104" s="165"/>
      <c r="I104" s="184"/>
      <c r="J104" s="184"/>
      <c r="K104" s="172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76"/>
      <c r="AF104" s="188"/>
      <c r="AG104" s="188"/>
      <c r="AH104" s="147"/>
      <c r="AI104" s="147"/>
      <c r="AJ104" s="147"/>
      <c r="AK104" s="178"/>
      <c r="AL104" s="178"/>
      <c r="AM104" s="32"/>
      <c r="AN104" s="81"/>
      <c r="AO104" s="81"/>
      <c r="AP104" s="75" t="s">
        <v>611</v>
      </c>
      <c r="AQ104" s="76" t="s">
        <v>612</v>
      </c>
      <c r="AR104" s="76" t="s">
        <v>613</v>
      </c>
      <c r="AS104" s="76" t="s">
        <v>614</v>
      </c>
      <c r="AT104" s="75" t="s">
        <v>615</v>
      </c>
      <c r="AU104" s="77"/>
      <c r="AV104" s="72">
        <v>0.93</v>
      </c>
      <c r="AW104" s="33"/>
      <c r="AX104" s="33"/>
      <c r="AY104" s="33"/>
    </row>
    <row r="105" spans="1:51" ht="18.75" customHeight="1">
      <c r="A105" s="191"/>
      <c r="B105" s="191"/>
      <c r="C105" s="28"/>
      <c r="D105" s="28"/>
      <c r="E105" s="165"/>
      <c r="F105" s="182"/>
      <c r="G105" s="183"/>
      <c r="H105" s="165"/>
      <c r="I105" s="184"/>
      <c r="J105" s="184"/>
      <c r="K105" s="172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76"/>
      <c r="AF105" s="188"/>
      <c r="AG105" s="188"/>
      <c r="AH105" s="147"/>
      <c r="AI105" s="147"/>
      <c r="AJ105" s="147"/>
      <c r="AK105" s="178"/>
      <c r="AL105" s="178"/>
      <c r="AM105" s="32"/>
      <c r="AN105" s="81"/>
      <c r="AO105" s="81"/>
      <c r="AP105" s="75" t="s">
        <v>616</v>
      </c>
      <c r="AQ105" s="76" t="s">
        <v>617</v>
      </c>
      <c r="AR105" s="76" t="s">
        <v>618</v>
      </c>
      <c r="AS105" s="76" t="s">
        <v>619</v>
      </c>
      <c r="AT105" s="75" t="s">
        <v>620</v>
      </c>
      <c r="AU105" s="77"/>
      <c r="AV105" s="72">
        <v>0.94</v>
      </c>
      <c r="AW105" s="33"/>
      <c r="AX105" s="33"/>
      <c r="AY105" s="33"/>
    </row>
    <row r="106" spans="1:51" ht="18.75" customHeight="1">
      <c r="A106" s="191"/>
      <c r="B106" s="191"/>
      <c r="C106" s="28"/>
      <c r="D106" s="28"/>
      <c r="E106" s="165"/>
      <c r="F106" s="182"/>
      <c r="G106" s="183"/>
      <c r="H106" s="165"/>
      <c r="I106" s="184"/>
      <c r="J106" s="184"/>
      <c r="K106" s="172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76"/>
      <c r="AF106" s="188"/>
      <c r="AG106" s="188"/>
      <c r="AH106" s="147"/>
      <c r="AI106" s="147"/>
      <c r="AJ106" s="147"/>
      <c r="AK106" s="178"/>
      <c r="AL106" s="178"/>
      <c r="AM106" s="32"/>
      <c r="AN106" s="81"/>
      <c r="AO106" s="81"/>
      <c r="AP106" s="75" t="s">
        <v>621</v>
      </c>
      <c r="AQ106" s="76" t="s">
        <v>622</v>
      </c>
      <c r="AR106" s="76" t="s">
        <v>623</v>
      </c>
      <c r="AS106" s="76" t="s">
        <v>624</v>
      </c>
      <c r="AT106" s="75" t="s">
        <v>625</v>
      </c>
      <c r="AU106" s="77"/>
      <c r="AV106" s="72">
        <v>0.95</v>
      </c>
      <c r="AW106" s="33"/>
      <c r="AX106" s="33"/>
      <c r="AY106" s="33"/>
    </row>
    <row r="107" spans="1:51" ht="19.5" hidden="1" customHeight="1">
      <c r="A107" s="192"/>
      <c r="B107" s="192"/>
      <c r="C107" s="28"/>
      <c r="D107" s="28"/>
      <c r="E107" s="165"/>
      <c r="F107" s="182"/>
      <c r="G107" s="183"/>
      <c r="H107" s="165"/>
      <c r="I107" s="184"/>
      <c r="J107" s="184"/>
      <c r="K107" s="172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88"/>
      <c r="AF107" s="176"/>
      <c r="AG107" s="176"/>
      <c r="AH107" s="177"/>
      <c r="AI107" s="178"/>
      <c r="AJ107" s="178"/>
      <c r="AK107" s="178"/>
      <c r="AL107" s="178"/>
      <c r="AM107" s="32"/>
      <c r="AN107" s="81"/>
      <c r="AO107" s="193"/>
      <c r="AP107" s="75" t="s">
        <v>626</v>
      </c>
      <c r="AQ107" s="76" t="s">
        <v>627</v>
      </c>
      <c r="AR107" s="76" t="s">
        <v>628</v>
      </c>
      <c r="AS107" s="114" t="s">
        <v>629</v>
      </c>
      <c r="AT107" s="75" t="s">
        <v>630</v>
      </c>
      <c r="AU107" s="77"/>
      <c r="AV107" s="72">
        <v>0.96</v>
      </c>
      <c r="AW107" s="33"/>
      <c r="AX107" s="33"/>
      <c r="AY107" s="33"/>
    </row>
    <row r="108" spans="1:51" ht="19.5" hidden="1" customHeight="1">
      <c r="A108" s="391" t="s">
        <v>631</v>
      </c>
      <c r="B108" s="392"/>
      <c r="C108" s="392"/>
      <c r="D108" s="392"/>
      <c r="E108" s="392"/>
      <c r="F108" s="392"/>
      <c r="G108" s="392"/>
      <c r="H108" s="392"/>
      <c r="I108" s="392"/>
      <c r="J108" s="392"/>
      <c r="K108" s="392"/>
      <c r="L108" s="392"/>
      <c r="M108" s="393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46"/>
      <c r="AF108" s="176"/>
      <c r="AG108" s="176"/>
      <c r="AH108" s="176"/>
      <c r="AI108" s="177"/>
      <c r="AJ108" s="177"/>
      <c r="AK108" s="32"/>
      <c r="AL108" s="178"/>
      <c r="AM108" s="32"/>
      <c r="AN108" s="81"/>
      <c r="AO108" s="193"/>
      <c r="AP108" s="75" t="s">
        <v>632</v>
      </c>
      <c r="AQ108" s="76" t="s">
        <v>633</v>
      </c>
      <c r="AR108" s="76" t="s">
        <v>634</v>
      </c>
      <c r="AS108" s="77" t="s">
        <v>635</v>
      </c>
      <c r="AT108" s="75" t="s">
        <v>636</v>
      </c>
      <c r="AU108" s="77"/>
      <c r="AV108" s="72">
        <v>0.97</v>
      </c>
      <c r="AW108" s="33"/>
      <c r="AX108" s="33"/>
      <c r="AY108" s="33"/>
    </row>
    <row r="109" spans="1:51" ht="19.5" hidden="1" customHeight="1">
      <c r="A109" s="194" t="str">
        <f>A7</f>
        <v>Unité de recherche :</v>
      </c>
      <c r="B109" s="195" t="str">
        <f>B7</f>
        <v>-</v>
      </c>
      <c r="C109" s="196"/>
      <c r="D109" s="196"/>
      <c r="E109" s="197"/>
      <c r="F109" s="196"/>
      <c r="G109" s="198"/>
      <c r="H109" s="199"/>
      <c r="I109" s="196"/>
      <c r="J109" s="200"/>
      <c r="K109" s="200"/>
      <c r="L109" s="201"/>
      <c r="M109" s="196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76"/>
      <c r="AF109" s="176"/>
      <c r="AG109" s="176"/>
      <c r="AH109" s="176"/>
      <c r="AI109" s="177"/>
      <c r="AJ109" s="177"/>
      <c r="AK109" s="32"/>
      <c r="AL109" s="180"/>
      <c r="AM109" s="178"/>
      <c r="AN109" s="32"/>
      <c r="AO109" s="81"/>
      <c r="AP109" s="75" t="s">
        <v>637</v>
      </c>
      <c r="AQ109" s="76" t="s">
        <v>638</v>
      </c>
      <c r="AR109" s="76" t="s">
        <v>639</v>
      </c>
      <c r="AS109" s="76" t="s">
        <v>640</v>
      </c>
      <c r="AT109" s="75" t="s">
        <v>641</v>
      </c>
      <c r="AU109" s="77"/>
      <c r="AV109" s="72">
        <v>0.98</v>
      </c>
      <c r="AW109" s="33"/>
      <c r="AX109" s="33"/>
      <c r="AY109" s="33"/>
    </row>
    <row r="110" spans="1:51" ht="19.5" hidden="1" customHeight="1">
      <c r="A110" s="194" t="s">
        <v>642</v>
      </c>
      <c r="B110" s="202" t="str">
        <f t="shared" ref="B110:B111" si="9">B5</f>
        <v>-</v>
      </c>
      <c r="C110" s="196"/>
      <c r="D110" s="196"/>
      <c r="E110" s="197"/>
      <c r="F110" s="196"/>
      <c r="G110" s="198"/>
      <c r="H110" s="199"/>
      <c r="I110" s="196"/>
      <c r="J110" s="200"/>
      <c r="K110" s="200"/>
      <c r="L110" s="201"/>
      <c r="M110" s="196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76"/>
      <c r="AF110" s="176"/>
      <c r="AG110" s="176"/>
      <c r="AH110" s="176"/>
      <c r="AI110" s="147"/>
      <c r="AJ110" s="147"/>
      <c r="AK110" s="32"/>
      <c r="AL110" s="180"/>
      <c r="AM110" s="178"/>
      <c r="AN110" s="32"/>
      <c r="AO110" s="81"/>
      <c r="AP110" s="75" t="s">
        <v>643</v>
      </c>
      <c r="AQ110" s="76" t="s">
        <v>644</v>
      </c>
      <c r="AR110" s="76" t="s">
        <v>645</v>
      </c>
      <c r="AS110" s="76" t="s">
        <v>646</v>
      </c>
      <c r="AT110" s="75" t="s">
        <v>647</v>
      </c>
      <c r="AU110" s="77"/>
      <c r="AV110" s="72">
        <v>0.99</v>
      </c>
      <c r="AW110" s="33"/>
      <c r="AX110" s="33"/>
      <c r="AY110" s="33"/>
    </row>
    <row r="111" spans="1:51" ht="19.5" hidden="1" customHeight="1">
      <c r="A111" s="203" t="s">
        <v>45</v>
      </c>
      <c r="B111" s="390" t="str">
        <f t="shared" si="9"/>
        <v>-</v>
      </c>
      <c r="C111" s="390"/>
      <c r="D111" s="390"/>
      <c r="E111" s="390"/>
      <c r="F111" s="390"/>
      <c r="G111" s="390"/>
      <c r="H111" s="390"/>
      <c r="I111" s="390"/>
      <c r="J111" s="390"/>
      <c r="K111" s="390"/>
      <c r="L111" s="390"/>
      <c r="M111" s="196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76"/>
      <c r="AF111" s="176"/>
      <c r="AG111" s="176"/>
      <c r="AH111" s="176"/>
      <c r="AI111" s="146"/>
      <c r="AJ111" s="146"/>
      <c r="AK111" s="178"/>
      <c r="AL111" s="180"/>
      <c r="AM111" s="178"/>
      <c r="AN111" s="146"/>
      <c r="AO111" s="146"/>
      <c r="AP111" s="75" t="s">
        <v>648</v>
      </c>
      <c r="AQ111" s="76" t="s">
        <v>649</v>
      </c>
      <c r="AR111" s="76" t="s">
        <v>650</v>
      </c>
      <c r="AS111" s="76" t="s">
        <v>415</v>
      </c>
      <c r="AT111" s="75" t="s">
        <v>651</v>
      </c>
      <c r="AU111" s="77"/>
      <c r="AV111" s="72">
        <v>1</v>
      </c>
      <c r="AW111" s="33"/>
      <c r="AX111" s="33"/>
      <c r="AY111" s="33"/>
    </row>
    <row r="112" spans="1:51" ht="19.5" hidden="1" customHeight="1">
      <c r="A112" s="196"/>
      <c r="M112" s="196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76"/>
      <c r="AF112" s="176"/>
      <c r="AG112" s="176"/>
      <c r="AH112" s="176"/>
      <c r="AI112" s="204"/>
      <c r="AJ112" s="204"/>
      <c r="AK112" s="178"/>
      <c r="AL112" s="180"/>
      <c r="AM112" s="178"/>
      <c r="AN112" s="205"/>
      <c r="AO112" s="205"/>
      <c r="AP112" s="75" t="s">
        <v>652</v>
      </c>
      <c r="AQ112" s="76" t="s">
        <v>653</v>
      </c>
      <c r="AR112" s="76" t="s">
        <v>654</v>
      </c>
      <c r="AS112" s="76" t="s">
        <v>655</v>
      </c>
      <c r="AT112" s="75" t="s">
        <v>656</v>
      </c>
      <c r="AU112" s="77"/>
      <c r="AV112" s="72"/>
      <c r="AW112" s="33"/>
      <c r="AX112" s="33"/>
      <c r="AY112" s="33"/>
    </row>
    <row r="113" spans="1:51" ht="26.25" hidden="1" customHeight="1">
      <c r="B113" s="206"/>
      <c r="C113" s="196"/>
      <c r="D113" s="196"/>
      <c r="E113" s="197"/>
      <c r="F113" s="196"/>
      <c r="G113" s="198"/>
      <c r="H113" s="199"/>
      <c r="I113" s="196"/>
      <c r="J113" s="200"/>
      <c r="K113" s="200"/>
      <c r="L113" s="201"/>
      <c r="M113" s="196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88"/>
      <c r="AF113" s="176"/>
      <c r="AG113" s="207"/>
      <c r="AH113" s="207"/>
      <c r="AI113" s="32"/>
      <c r="AJ113" s="32"/>
      <c r="AK113" s="32"/>
      <c r="AL113" s="81"/>
      <c r="AM113" s="193"/>
      <c r="AN113" s="205"/>
      <c r="AO113" s="205"/>
      <c r="AP113" s="75" t="s">
        <v>657</v>
      </c>
      <c r="AQ113" s="76" t="s">
        <v>658</v>
      </c>
      <c r="AR113" s="76" t="s">
        <v>659</v>
      </c>
      <c r="AS113" s="76" t="s">
        <v>660</v>
      </c>
      <c r="AT113" s="75" t="s">
        <v>661</v>
      </c>
      <c r="AU113" s="77"/>
      <c r="AV113" s="72"/>
      <c r="AW113" s="33"/>
      <c r="AX113" s="33"/>
      <c r="AY113" s="33"/>
    </row>
    <row r="114" spans="1:51" ht="28.5" hidden="1" customHeight="1">
      <c r="A114" s="375" t="s">
        <v>662</v>
      </c>
      <c r="B114" s="378" t="s">
        <v>663</v>
      </c>
      <c r="C114" s="380"/>
      <c r="D114" s="378" t="s">
        <v>664</v>
      </c>
      <c r="E114" s="379"/>
      <c r="F114" s="379"/>
      <c r="G114" s="380"/>
      <c r="H114" s="375" t="s">
        <v>395</v>
      </c>
      <c r="I114" s="381" t="s">
        <v>665</v>
      </c>
      <c r="J114" s="375" t="s">
        <v>666</v>
      </c>
      <c r="K114" s="375" t="s">
        <v>667</v>
      </c>
      <c r="L114" s="381" t="s">
        <v>668</v>
      </c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7"/>
      <c r="AF114" s="207"/>
      <c r="AG114" s="207"/>
      <c r="AH114" s="32"/>
      <c r="AI114" s="32"/>
      <c r="AJ114" s="32"/>
      <c r="AK114" s="177"/>
      <c r="AL114" s="81"/>
      <c r="AM114" s="193"/>
      <c r="AN114" s="205"/>
      <c r="AO114" s="205"/>
      <c r="AP114" s="75" t="s">
        <v>669</v>
      </c>
      <c r="AQ114" s="76" t="s">
        <v>670</v>
      </c>
      <c r="AR114" s="76" t="s">
        <v>671</v>
      </c>
      <c r="AS114" s="76" t="s">
        <v>672</v>
      </c>
      <c r="AT114" s="75" t="s">
        <v>673</v>
      </c>
      <c r="AU114" s="77"/>
      <c r="AV114" s="72"/>
      <c r="AW114" s="33"/>
      <c r="AX114" s="33"/>
      <c r="AY114" s="33"/>
    </row>
    <row r="115" spans="1:51" ht="29.25" hidden="1" customHeight="1">
      <c r="A115" s="376"/>
      <c r="B115" s="388"/>
      <c r="C115" s="389"/>
      <c r="D115" s="384" t="s">
        <v>674</v>
      </c>
      <c r="E115" s="385"/>
      <c r="F115" s="384" t="s">
        <v>675</v>
      </c>
      <c r="G115" s="385"/>
      <c r="H115" s="376"/>
      <c r="I115" s="382"/>
      <c r="J115" s="376"/>
      <c r="K115" s="376"/>
      <c r="L115" s="382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7"/>
      <c r="AF115" s="207"/>
      <c r="AG115" s="207"/>
      <c r="AH115" s="32"/>
      <c r="AI115" s="32"/>
      <c r="AJ115" s="32"/>
      <c r="AK115" s="146"/>
      <c r="AL115" s="81"/>
      <c r="AM115" s="193"/>
      <c r="AN115" s="205"/>
      <c r="AO115" s="205"/>
      <c r="AP115" s="75" t="s">
        <v>676</v>
      </c>
      <c r="AQ115" s="76" t="s">
        <v>677</v>
      </c>
      <c r="AR115" s="76" t="s">
        <v>678</v>
      </c>
      <c r="AS115" s="76" t="s">
        <v>679</v>
      </c>
      <c r="AT115" s="75" t="s">
        <v>680</v>
      </c>
      <c r="AU115" s="77"/>
      <c r="AV115" s="72"/>
      <c r="AW115" s="33"/>
      <c r="AX115" s="33"/>
      <c r="AY115" s="33"/>
    </row>
    <row r="116" spans="1:51" ht="19.5" hidden="1" customHeight="1">
      <c r="A116" s="376"/>
      <c r="B116" s="209" t="s">
        <v>681</v>
      </c>
      <c r="C116" s="210" t="s">
        <v>682</v>
      </c>
      <c r="D116" s="209" t="s">
        <v>681</v>
      </c>
      <c r="E116" s="211" t="s">
        <v>682</v>
      </c>
      <c r="F116" s="210" t="s">
        <v>681</v>
      </c>
      <c r="G116" s="211" t="s">
        <v>682</v>
      </c>
      <c r="H116" s="377"/>
      <c r="I116" s="383"/>
      <c r="J116" s="377"/>
      <c r="K116" s="377"/>
      <c r="L116" s="383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7"/>
      <c r="AF116" s="32"/>
      <c r="AG116" s="32"/>
      <c r="AH116" s="178"/>
      <c r="AI116" s="32"/>
      <c r="AJ116" s="32"/>
      <c r="AK116" s="146"/>
      <c r="AL116" s="81"/>
      <c r="AM116" s="193"/>
      <c r="AN116" s="205"/>
      <c r="AO116" s="205"/>
      <c r="AP116" s="75" t="s">
        <v>683</v>
      </c>
      <c r="AQ116" s="76" t="s">
        <v>684</v>
      </c>
      <c r="AR116" s="76" t="s">
        <v>685</v>
      </c>
      <c r="AS116" s="76" t="s">
        <v>686</v>
      </c>
      <c r="AT116" s="75" t="s">
        <v>687</v>
      </c>
      <c r="AU116" s="77"/>
      <c r="AV116" s="33"/>
      <c r="AW116" s="33"/>
      <c r="AX116" s="33"/>
      <c r="AY116" s="33"/>
    </row>
    <row r="117" spans="1:51" ht="19.5" hidden="1" customHeight="1">
      <c r="A117" s="377"/>
      <c r="B117" s="212">
        <f>F30+L30</f>
        <v>0</v>
      </c>
      <c r="C117" s="213">
        <f>E30+K30</f>
        <v>0</v>
      </c>
      <c r="D117" s="212">
        <f>F58</f>
        <v>0</v>
      </c>
      <c r="E117" s="213">
        <f>E58</f>
        <v>0</v>
      </c>
      <c r="F117" s="212">
        <f>F43+C62</f>
        <v>0</v>
      </c>
      <c r="G117" s="213">
        <f>E43+K43</f>
        <v>0</v>
      </c>
      <c r="H117" s="212">
        <f>B66</f>
        <v>0</v>
      </c>
      <c r="I117" s="214">
        <f>I82</f>
        <v>0</v>
      </c>
      <c r="J117" s="212">
        <f>B82</f>
        <v>0</v>
      </c>
      <c r="K117" s="212">
        <f>I66</f>
        <v>0</v>
      </c>
      <c r="L117" s="215">
        <f>B117+D117+F117+H117+I117+J117+K117</f>
        <v>0</v>
      </c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32"/>
      <c r="AF117" s="32"/>
      <c r="AG117" s="32"/>
      <c r="AH117" s="178"/>
      <c r="AI117" s="32"/>
      <c r="AJ117" s="32"/>
      <c r="AK117" s="146"/>
      <c r="AL117" s="81"/>
      <c r="AM117" s="193"/>
      <c r="AN117" s="205"/>
      <c r="AO117" s="205"/>
      <c r="AP117" s="75" t="s">
        <v>688</v>
      </c>
      <c r="AQ117" s="76" t="s">
        <v>689</v>
      </c>
      <c r="AR117" s="76"/>
      <c r="AS117" s="76" t="s">
        <v>690</v>
      </c>
      <c r="AT117" s="75" t="s">
        <v>691</v>
      </c>
      <c r="AU117" s="77"/>
      <c r="AV117" s="33"/>
      <c r="AW117" s="33"/>
      <c r="AX117" s="33"/>
      <c r="AY117" s="33"/>
    </row>
    <row r="118" spans="1:51" ht="19.5" hidden="1" customHeight="1">
      <c r="B118" s="216"/>
      <c r="C118" s="217"/>
      <c r="D118" s="218"/>
      <c r="E118" s="219"/>
      <c r="F118" s="218"/>
      <c r="G118" s="217"/>
      <c r="H118" s="218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08"/>
      <c r="AE118" s="32"/>
      <c r="AF118" s="32"/>
      <c r="AG118" s="32"/>
      <c r="AH118" s="32"/>
      <c r="AI118" s="32"/>
      <c r="AJ118" s="32"/>
      <c r="AK118" s="146"/>
      <c r="AL118" s="81"/>
      <c r="AM118" s="193"/>
      <c r="AN118" s="205"/>
      <c r="AO118" s="205"/>
      <c r="AP118" s="75" t="s">
        <v>692</v>
      </c>
      <c r="AQ118" s="76" t="s">
        <v>693</v>
      </c>
      <c r="AR118" s="76" t="s">
        <v>694</v>
      </c>
      <c r="AS118" s="76" t="s">
        <v>695</v>
      </c>
      <c r="AT118" s="75" t="s">
        <v>696</v>
      </c>
      <c r="AU118" s="77"/>
      <c r="AV118" s="33"/>
      <c r="AW118" s="33"/>
      <c r="AX118" s="33"/>
      <c r="AY118" s="33"/>
    </row>
    <row r="119" spans="1:51" ht="19.5" hidden="1" customHeight="1">
      <c r="A119" s="220" t="s">
        <v>697</v>
      </c>
      <c r="B119" s="221"/>
      <c r="C119" s="222"/>
      <c r="D119" s="206" t="s">
        <v>698</v>
      </c>
      <c r="E119" s="206"/>
      <c r="F119" s="223">
        <f>L117+B123</f>
        <v>0</v>
      </c>
      <c r="G119" s="224"/>
      <c r="H119" s="206"/>
      <c r="I119" s="196"/>
      <c r="J119" s="196"/>
      <c r="K119" s="196"/>
      <c r="L119" s="225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32"/>
      <c r="AF119" s="32"/>
      <c r="AG119" s="32"/>
      <c r="AH119" s="32"/>
      <c r="AI119" s="226"/>
      <c r="AJ119" s="226"/>
      <c r="AK119" s="146"/>
      <c r="AL119" s="81"/>
      <c r="AM119" s="193"/>
      <c r="AN119" s="32"/>
      <c r="AO119" s="32"/>
      <c r="AP119" s="75" t="s">
        <v>699</v>
      </c>
      <c r="AQ119" s="76" t="s">
        <v>700</v>
      </c>
      <c r="AR119" s="76" t="s">
        <v>701</v>
      </c>
      <c r="AS119" s="76" t="s">
        <v>702</v>
      </c>
      <c r="AT119" s="75" t="s">
        <v>703</v>
      </c>
      <c r="AU119" s="77"/>
      <c r="AV119" s="33"/>
      <c r="AW119" s="33"/>
      <c r="AX119" s="33"/>
      <c r="AY119" s="33"/>
    </row>
    <row r="120" spans="1:51" ht="19.5" hidden="1" customHeight="1">
      <c r="A120" s="227" t="s">
        <v>704</v>
      </c>
      <c r="B120" s="228">
        <f>(D117+H117+I117+J117+K117)*0.105</f>
        <v>0</v>
      </c>
      <c r="C120" s="229"/>
      <c r="D120" s="206"/>
      <c r="E120" s="206"/>
      <c r="F120" s="206"/>
      <c r="G120" s="206"/>
      <c r="H120" s="206"/>
      <c r="I120" s="196"/>
      <c r="J120" s="196"/>
      <c r="K120" s="196"/>
      <c r="L120" s="225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30"/>
      <c r="AE120" s="32"/>
      <c r="AF120" s="32"/>
      <c r="AG120" s="32"/>
      <c r="AH120" s="32"/>
      <c r="AI120" s="226"/>
      <c r="AJ120" s="226"/>
      <c r="AK120" s="146"/>
      <c r="AL120" s="231"/>
      <c r="AM120" s="232"/>
      <c r="AN120" s="32"/>
      <c r="AO120" s="32"/>
      <c r="AP120" s="75" t="s">
        <v>705</v>
      </c>
      <c r="AQ120" s="76" t="s">
        <v>706</v>
      </c>
      <c r="AR120" s="76" t="s">
        <v>707</v>
      </c>
      <c r="AS120" s="76" t="s">
        <v>708</v>
      </c>
      <c r="AT120" s="75" t="s">
        <v>709</v>
      </c>
      <c r="AU120" s="77"/>
      <c r="AV120" s="33"/>
      <c r="AW120" s="33"/>
      <c r="AX120" s="33"/>
      <c r="AY120" s="33"/>
    </row>
    <row r="121" spans="1:51" ht="19.5" hidden="1" customHeight="1">
      <c r="A121" s="227" t="s">
        <v>710</v>
      </c>
      <c r="B121" s="228">
        <f>(D117+H117+I117+J117++K117)*0.025</f>
        <v>0</v>
      </c>
      <c r="C121" s="229"/>
      <c r="D121" s="206" t="s">
        <v>711</v>
      </c>
      <c r="E121" s="206"/>
      <c r="F121" s="223">
        <f>D117+H117+I117+J117+K117+B123</f>
        <v>0</v>
      </c>
      <c r="G121" s="224"/>
      <c r="H121" s="206"/>
      <c r="I121" s="196"/>
      <c r="J121" s="196"/>
      <c r="K121" s="196"/>
      <c r="L121" s="225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30"/>
      <c r="AE121" s="32"/>
      <c r="AF121" s="32"/>
      <c r="AG121" s="32"/>
      <c r="AH121" s="32"/>
      <c r="AI121" s="226"/>
      <c r="AJ121" s="226"/>
      <c r="AK121" s="146"/>
      <c r="AL121" s="81"/>
      <c r="AM121" s="193"/>
      <c r="AN121" s="32"/>
      <c r="AO121" s="32"/>
      <c r="AP121" s="75" t="s">
        <v>712</v>
      </c>
      <c r="AQ121" s="76" t="s">
        <v>713</v>
      </c>
      <c r="AR121" s="76" t="s">
        <v>714</v>
      </c>
      <c r="AS121" s="76" t="s">
        <v>715</v>
      </c>
      <c r="AT121" s="75" t="s">
        <v>716</v>
      </c>
      <c r="AU121" s="77"/>
      <c r="AV121" s="33"/>
      <c r="AW121" s="33"/>
      <c r="AX121" s="33"/>
      <c r="AY121" s="33"/>
    </row>
    <row r="122" spans="1:51" ht="19.5" hidden="1" customHeight="1">
      <c r="A122" s="233"/>
      <c r="B122" s="234"/>
      <c r="C122" s="229"/>
      <c r="D122" s="206"/>
      <c r="E122" s="206"/>
      <c r="F122" s="206"/>
      <c r="G122" s="206"/>
      <c r="H122" s="206"/>
      <c r="I122" s="196"/>
      <c r="J122" s="196"/>
      <c r="K122" s="196"/>
      <c r="L122" s="225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30"/>
      <c r="AE122" s="32"/>
      <c r="AF122" s="32"/>
      <c r="AG122" s="32"/>
      <c r="AH122" s="32"/>
      <c r="AI122" s="226"/>
      <c r="AJ122" s="226"/>
      <c r="AK122" s="32"/>
      <c r="AL122" s="81"/>
      <c r="AM122" s="193"/>
      <c r="AN122" s="32"/>
      <c r="AO122" s="32"/>
      <c r="AP122" s="75" t="s">
        <v>717</v>
      </c>
      <c r="AQ122" s="76" t="s">
        <v>718</v>
      </c>
      <c r="AR122" s="76" t="s">
        <v>719</v>
      </c>
      <c r="AS122" s="76" t="s">
        <v>720</v>
      </c>
      <c r="AT122" s="75" t="s">
        <v>721</v>
      </c>
      <c r="AU122" s="77"/>
      <c r="AV122" s="33"/>
      <c r="AW122" s="33"/>
      <c r="AX122" s="33"/>
      <c r="AY122" s="33"/>
    </row>
    <row r="123" spans="1:51" ht="19.5" hidden="1" customHeight="1">
      <c r="A123" s="235" t="s">
        <v>722</v>
      </c>
      <c r="B123" s="236">
        <f>B120+B121</f>
        <v>0</v>
      </c>
      <c r="C123" s="229"/>
      <c r="D123" s="237" t="s">
        <v>723</v>
      </c>
      <c r="E123" s="237"/>
      <c r="F123" s="238">
        <v>1</v>
      </c>
      <c r="G123" s="239"/>
      <c r="H123" s="206"/>
      <c r="I123" s="196"/>
      <c r="J123" s="196"/>
      <c r="K123" s="196"/>
      <c r="L123" s="225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40"/>
      <c r="AE123" s="32"/>
      <c r="AF123" s="32"/>
      <c r="AG123" s="32"/>
      <c r="AH123" s="32"/>
      <c r="AI123" s="226"/>
      <c r="AJ123" s="226"/>
      <c r="AK123" s="146"/>
      <c r="AL123" s="81"/>
      <c r="AM123" s="193"/>
      <c r="AN123" s="32"/>
      <c r="AO123" s="32"/>
      <c r="AP123" s="75" t="s">
        <v>724</v>
      </c>
      <c r="AQ123" s="76" t="s">
        <v>725</v>
      </c>
      <c r="AR123" s="76" t="s">
        <v>726</v>
      </c>
      <c r="AS123" s="76" t="s">
        <v>727</v>
      </c>
      <c r="AT123" s="75" t="s">
        <v>728</v>
      </c>
      <c r="AU123" s="77"/>
      <c r="AV123" s="33"/>
      <c r="AW123" s="33"/>
      <c r="AX123" s="33"/>
      <c r="AY123" s="33"/>
    </row>
    <row r="124" spans="1:51" ht="19.5" hidden="1" customHeight="1">
      <c r="A124" s="196"/>
      <c r="B124" s="241"/>
      <c r="C124" s="229"/>
      <c r="D124" s="237"/>
      <c r="E124" s="237"/>
      <c r="F124" s="242"/>
      <c r="G124" s="242"/>
      <c r="H124" s="206"/>
      <c r="I124" s="196"/>
      <c r="J124" s="196"/>
      <c r="K124" s="196"/>
      <c r="L124" s="225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E124" s="32"/>
      <c r="AF124" s="32"/>
      <c r="AG124" s="32"/>
      <c r="AH124" s="32"/>
      <c r="AI124" s="226"/>
      <c r="AJ124" s="226"/>
      <c r="AK124" s="146"/>
      <c r="AL124" s="81"/>
      <c r="AM124" s="193"/>
      <c r="AN124" s="32"/>
      <c r="AO124" s="32"/>
      <c r="AP124" s="75" t="s">
        <v>729</v>
      </c>
      <c r="AQ124" s="76" t="s">
        <v>730</v>
      </c>
      <c r="AR124" s="76" t="s">
        <v>731</v>
      </c>
      <c r="AS124" s="76" t="s">
        <v>732</v>
      </c>
      <c r="AT124" s="75" t="s">
        <v>733</v>
      </c>
      <c r="AU124" s="77"/>
      <c r="AV124" s="33"/>
      <c r="AW124" s="33"/>
      <c r="AX124" s="33"/>
      <c r="AY124" s="33"/>
    </row>
    <row r="125" spans="1:51" ht="19.5" hidden="1" customHeight="1">
      <c r="A125" s="243"/>
      <c r="B125" s="244" t="s">
        <v>734</v>
      </c>
      <c r="C125" s="245">
        <f>F121</f>
        <v>0</v>
      </c>
      <c r="D125" s="206"/>
      <c r="E125" s="246"/>
      <c r="F125" s="373"/>
      <c r="G125" s="373"/>
      <c r="H125" s="374"/>
      <c r="I125" s="247"/>
      <c r="J125" s="247"/>
      <c r="K125" s="248"/>
      <c r="L125" s="247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0"/>
      <c r="AE125" s="32"/>
      <c r="AF125" s="32"/>
      <c r="AG125" s="32"/>
      <c r="AH125" s="32"/>
      <c r="AI125" s="226"/>
      <c r="AJ125" s="226"/>
      <c r="AK125" s="32"/>
      <c r="AL125" s="81"/>
      <c r="AM125" s="193"/>
      <c r="AN125" s="32"/>
      <c r="AO125" s="32"/>
      <c r="AW125" s="33"/>
      <c r="AX125" s="33"/>
      <c r="AY125" s="33"/>
    </row>
    <row r="126" spans="1:51" ht="19.5" hidden="1" customHeight="1">
      <c r="A126" s="243"/>
      <c r="B126" s="249" t="s">
        <v>735</v>
      </c>
      <c r="C126" s="250">
        <f>B86+B72</f>
        <v>0</v>
      </c>
      <c r="D126" s="251" t="s">
        <v>736</v>
      </c>
      <c r="E126" s="237"/>
      <c r="F126" s="237"/>
      <c r="G126" s="237"/>
      <c r="H126" s="237"/>
      <c r="I126" s="247"/>
      <c r="J126" s="247"/>
      <c r="K126" s="248"/>
      <c r="L126" s="247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E126" s="32"/>
      <c r="AF126" s="32"/>
      <c r="AG126" s="32"/>
      <c r="AH126" s="32"/>
      <c r="AI126" s="226"/>
      <c r="AJ126" s="226"/>
      <c r="AK126" s="32"/>
      <c r="AL126" s="32"/>
      <c r="AM126" s="32"/>
      <c r="AN126" s="32"/>
      <c r="AO126" s="32"/>
      <c r="AW126" s="33"/>
      <c r="AX126" s="33"/>
      <c r="AY126" s="33"/>
    </row>
    <row r="127" spans="1:51" ht="20.25" hidden="1" customHeight="1">
      <c r="A127" s="32"/>
      <c r="B127" s="249" t="s">
        <v>735</v>
      </c>
      <c r="C127" s="250">
        <f>B87</f>
        <v>0</v>
      </c>
      <c r="D127" s="206" t="s">
        <v>737</v>
      </c>
      <c r="E127" s="237"/>
      <c r="F127" s="206"/>
      <c r="G127" s="237"/>
      <c r="H127" s="206"/>
      <c r="I127" s="229"/>
      <c r="J127" s="229"/>
      <c r="K127" s="248"/>
      <c r="L127" s="247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  <c r="AA127" s="230"/>
      <c r="AB127" s="230"/>
      <c r="AC127" s="230"/>
      <c r="AE127" s="32"/>
      <c r="AF127" s="32"/>
      <c r="AG127" s="32"/>
      <c r="AH127" s="32"/>
      <c r="AI127" s="226"/>
      <c r="AJ127" s="226"/>
      <c r="AK127" s="32"/>
      <c r="AL127" s="145"/>
      <c r="AM127" s="32"/>
      <c r="AN127" s="32"/>
      <c r="AO127" s="32"/>
      <c r="AW127" s="33"/>
      <c r="AX127" s="33"/>
      <c r="AY127" s="33"/>
    </row>
    <row r="128" spans="1:51" ht="20.25" hidden="1" customHeight="1">
      <c r="A128" s="32"/>
      <c r="B128" s="249" t="s">
        <v>735</v>
      </c>
      <c r="C128" s="252">
        <f>IFERROR(B82/F121,0)</f>
        <v>0</v>
      </c>
      <c r="D128" s="206" t="s">
        <v>738</v>
      </c>
      <c r="L128" s="30"/>
      <c r="M128" s="28"/>
      <c r="AE128" s="32"/>
      <c r="AF128" s="32"/>
      <c r="AG128" s="32"/>
      <c r="AH128" s="32"/>
      <c r="AI128" s="226"/>
      <c r="AJ128" s="226"/>
      <c r="AK128" s="32"/>
      <c r="AL128" s="32"/>
      <c r="AM128" s="32"/>
      <c r="AN128" s="32"/>
      <c r="AO128" s="32"/>
      <c r="AW128" s="33"/>
      <c r="AX128" s="33"/>
      <c r="AY128" s="33"/>
    </row>
    <row r="129" spans="1:51" ht="20.25" hidden="1" customHeight="1">
      <c r="A129" s="32"/>
      <c r="C129" s="253"/>
      <c r="D129" s="253"/>
      <c r="AE129" s="32"/>
      <c r="AF129" s="32"/>
      <c r="AG129" s="32"/>
      <c r="AH129" s="32"/>
      <c r="AI129" s="32"/>
      <c r="AJ129" s="32"/>
      <c r="AK129" s="226"/>
      <c r="AL129" s="32"/>
      <c r="AM129" s="32"/>
      <c r="AN129" s="32"/>
      <c r="AO129" s="32"/>
      <c r="AW129" s="33"/>
      <c r="AX129" s="33"/>
      <c r="AY129" s="33"/>
    </row>
    <row r="130" spans="1:51" ht="20.25" customHeight="1">
      <c r="C130" s="32"/>
      <c r="D130" s="32"/>
      <c r="AE130" s="32"/>
      <c r="AF130" s="32"/>
      <c r="AG130" s="32"/>
      <c r="AH130" s="32"/>
      <c r="AI130" s="32"/>
      <c r="AJ130" s="32"/>
      <c r="AK130" s="226"/>
      <c r="AL130" s="32"/>
      <c r="AM130" s="32"/>
      <c r="AN130" s="32"/>
      <c r="AO130" s="32"/>
      <c r="AW130" s="33"/>
      <c r="AX130" s="33"/>
      <c r="AY130" s="33"/>
    </row>
    <row r="131" spans="1:51" ht="20.25" customHeight="1">
      <c r="C131" s="32"/>
      <c r="D131" s="32"/>
      <c r="AE131" s="32"/>
      <c r="AF131" s="32"/>
      <c r="AG131" s="32"/>
      <c r="AH131" s="32"/>
      <c r="AI131" s="32"/>
      <c r="AJ131" s="32"/>
      <c r="AK131" s="226"/>
      <c r="AL131" s="32"/>
      <c r="AM131" s="32"/>
      <c r="AN131" s="32"/>
      <c r="AO131" s="32"/>
      <c r="AW131" s="33"/>
      <c r="AX131" s="33"/>
      <c r="AY131" s="33"/>
    </row>
    <row r="132" spans="1:51" ht="20.25" customHeight="1">
      <c r="C132" s="32"/>
      <c r="D132" s="32"/>
      <c r="AE132" s="32"/>
      <c r="AF132" s="32"/>
      <c r="AG132" s="32"/>
      <c r="AH132" s="32"/>
      <c r="AI132" s="32"/>
      <c r="AJ132" s="32"/>
      <c r="AK132" s="226"/>
      <c r="AL132" s="32"/>
      <c r="AM132" s="32"/>
      <c r="AN132" s="32"/>
      <c r="AO132" s="32"/>
      <c r="AW132" s="33"/>
      <c r="AX132" s="33"/>
      <c r="AY132" s="33"/>
    </row>
    <row r="133" spans="1:51" ht="20.25" customHeight="1">
      <c r="C133" s="32"/>
      <c r="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W133" s="33"/>
      <c r="AX133" s="33"/>
      <c r="AY133" s="33"/>
    </row>
    <row r="134" spans="1:51" ht="20.25" customHeight="1">
      <c r="C134" s="32"/>
      <c r="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W134" s="33"/>
      <c r="AX134" s="33"/>
      <c r="AY134" s="33"/>
    </row>
    <row r="135" spans="1:51" ht="20.25" customHeight="1">
      <c r="B135" s="254"/>
      <c r="C135" s="32"/>
      <c r="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W135" s="33"/>
      <c r="AX135" s="33"/>
      <c r="AY135" s="33"/>
    </row>
    <row r="136" spans="1:51" ht="20.25" customHeight="1">
      <c r="C136" s="32"/>
      <c r="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W136" s="33"/>
      <c r="AX136" s="33"/>
      <c r="AY136" s="33"/>
    </row>
    <row r="137" spans="1:51" ht="20.25" customHeight="1">
      <c r="C137" s="32"/>
      <c r="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W137" s="33"/>
      <c r="AX137" s="33"/>
      <c r="AY137" s="33"/>
    </row>
    <row r="138" spans="1:51" ht="20.25" customHeight="1">
      <c r="C138" s="32"/>
      <c r="D138" s="32"/>
      <c r="AE138" s="32"/>
      <c r="AF138" s="32"/>
      <c r="AG138" s="207"/>
      <c r="AH138" s="207"/>
      <c r="AI138" s="32"/>
      <c r="AJ138" s="32"/>
      <c r="AK138" s="32"/>
      <c r="AL138" s="32"/>
      <c r="AM138" s="32"/>
      <c r="AN138" s="32"/>
      <c r="AO138" s="32"/>
      <c r="AW138" s="33"/>
      <c r="AX138" s="33"/>
      <c r="AY138" s="33"/>
    </row>
    <row r="139" spans="1:51" ht="20.25" customHeight="1">
      <c r="C139" s="32"/>
      <c r="D139" s="32"/>
      <c r="AE139" s="32"/>
      <c r="AF139" s="207"/>
      <c r="AG139" s="32"/>
      <c r="AH139" s="32"/>
      <c r="AI139" s="32"/>
      <c r="AJ139" s="32"/>
      <c r="AK139" s="32"/>
      <c r="AL139" s="32"/>
      <c r="AM139" s="32"/>
      <c r="AN139" s="32"/>
      <c r="AO139" s="32"/>
      <c r="AW139" s="33"/>
      <c r="AX139" s="33"/>
      <c r="AY139" s="33"/>
    </row>
    <row r="140" spans="1:51" ht="20.25" customHeight="1">
      <c r="C140" s="32"/>
      <c r="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W140" s="33"/>
      <c r="AX140" s="33"/>
      <c r="AY140" s="33"/>
    </row>
    <row r="141" spans="1:51" ht="20.25" customHeight="1">
      <c r="C141" s="32"/>
      <c r="D141" s="32"/>
      <c r="AE141" s="32"/>
      <c r="AF141" s="32"/>
      <c r="AG141" s="32"/>
      <c r="AH141" s="32"/>
      <c r="AI141" s="32"/>
      <c r="AJ141" s="32"/>
      <c r="AK141" s="32"/>
      <c r="AW141" s="33"/>
      <c r="AX141" s="33"/>
      <c r="AY141" s="33"/>
    </row>
    <row r="142" spans="1:51" ht="20.25" customHeight="1">
      <c r="C142" s="32"/>
      <c r="D142" s="32"/>
      <c r="AE142" s="32"/>
      <c r="AF142" s="32"/>
      <c r="AG142" s="32"/>
      <c r="AH142" s="32"/>
      <c r="AI142" s="32"/>
      <c r="AJ142" s="32"/>
      <c r="AK142" s="32"/>
      <c r="AW142" s="33"/>
      <c r="AX142" s="33"/>
      <c r="AY142" s="33"/>
    </row>
    <row r="143" spans="1:51" ht="20.25" customHeight="1">
      <c r="C143" s="32"/>
      <c r="D143" s="32"/>
    </row>
    <row r="144" spans="1:51" ht="20.25" customHeight="1">
      <c r="C144" s="32"/>
      <c r="D144" s="32"/>
    </row>
    <row r="145" spans="1:34" ht="20.25" customHeight="1">
      <c r="C145" s="32"/>
      <c r="D145" s="32"/>
      <c r="AE145" s="255"/>
    </row>
    <row r="146" spans="1:34" ht="20.25" customHeight="1">
      <c r="C146" s="32"/>
      <c r="D146" s="32"/>
    </row>
    <row r="147" spans="1:34" ht="20.25" customHeight="1">
      <c r="E147" s="230"/>
      <c r="F147" s="230"/>
      <c r="G147" s="230"/>
      <c r="M147" s="256"/>
    </row>
    <row r="148" spans="1:34" ht="20.25" customHeight="1">
      <c r="B148" s="29"/>
      <c r="M148" s="257"/>
    </row>
    <row r="149" spans="1:34" ht="20.25" customHeight="1">
      <c r="B149" s="29"/>
      <c r="M149" s="257"/>
    </row>
    <row r="150" spans="1:34" ht="20.25" customHeight="1">
      <c r="B150" s="230"/>
      <c r="C150" s="230"/>
      <c r="D150" s="230"/>
      <c r="E150" s="255"/>
      <c r="F150" s="255"/>
      <c r="G150" s="255"/>
      <c r="H150" s="255"/>
      <c r="I150" s="255"/>
      <c r="J150" s="255"/>
      <c r="K150" s="255"/>
      <c r="L150" s="255"/>
      <c r="M150" s="258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</row>
    <row r="151" spans="1:34" ht="20.25" customHeight="1">
      <c r="B151" s="29"/>
      <c r="M151" s="257"/>
    </row>
    <row r="152" spans="1:34" ht="20.25" customHeight="1">
      <c r="B152" s="29"/>
      <c r="M152" s="257"/>
    </row>
    <row r="153" spans="1:34">
      <c r="B153" s="29"/>
      <c r="M153" s="257"/>
    </row>
    <row r="154" spans="1:34">
      <c r="B154" s="29"/>
      <c r="M154" s="257"/>
    </row>
    <row r="155" spans="1:34">
      <c r="B155" s="29"/>
      <c r="M155" s="257"/>
    </row>
    <row r="156" spans="1:34">
      <c r="B156" s="29"/>
      <c r="M156" s="257"/>
    </row>
    <row r="157" spans="1:34">
      <c r="B157" s="29"/>
      <c r="M157" s="257"/>
      <c r="AG157" s="255"/>
      <c r="AH157" s="255"/>
    </row>
    <row r="158" spans="1:34">
      <c r="A158" s="255"/>
      <c r="B158" s="29"/>
      <c r="M158" s="257"/>
      <c r="AF158" s="255"/>
    </row>
    <row r="159" spans="1:34">
      <c r="B159" s="29"/>
      <c r="M159" s="257"/>
    </row>
    <row r="160" spans="1:34">
      <c r="B160" s="29"/>
      <c r="M160" s="257"/>
    </row>
    <row r="161" spans="2:41">
      <c r="B161" s="29"/>
      <c r="M161" s="257"/>
    </row>
    <row r="162" spans="2:41">
      <c r="B162" s="29"/>
      <c r="M162" s="257"/>
    </row>
    <row r="163" spans="2:41">
      <c r="B163" s="29"/>
      <c r="M163" s="257"/>
    </row>
    <row r="164" spans="2:41">
      <c r="B164" s="29"/>
      <c r="M164" s="257"/>
      <c r="AE164" s="255"/>
      <c r="AI164" s="230"/>
      <c r="AJ164" s="230"/>
      <c r="AO164" s="255"/>
    </row>
    <row r="165" spans="2:41">
      <c r="B165" s="29"/>
      <c r="M165" s="257"/>
    </row>
    <row r="169" spans="2:41">
      <c r="B169" s="259"/>
      <c r="E169" s="255"/>
      <c r="F169" s="255"/>
      <c r="G169" s="255"/>
      <c r="H169" s="255"/>
      <c r="I169" s="255"/>
      <c r="J169" s="255"/>
      <c r="K169" s="255"/>
      <c r="L169" s="255"/>
      <c r="M169" s="260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  <c r="Y169" s="255"/>
      <c r="Z169" s="255"/>
      <c r="AA169" s="255"/>
      <c r="AB169" s="255"/>
      <c r="AC169" s="255"/>
      <c r="AD169" s="255"/>
      <c r="AK169" s="255"/>
    </row>
  </sheetData>
  <sheetProtection algorithmName="SHA-512" hashValue="XurTYTe7ef+LJQwW8b8OYb9uo+haSd0WkgAlmeDIK1MRAgAQ1lYTtUu2ipC1cFMPXvGr+ZiImiZ6YKFQAJUaxA==" saltValue="NSM4UoMZyF+fU36ARTAuMA==" spinCount="100000" sheet="1" objects="1" scenarios="1"/>
  <mergeCells count="122">
    <mergeCell ref="C75:D75"/>
    <mergeCell ref="C66:D66"/>
    <mergeCell ref="C67:D67"/>
    <mergeCell ref="C68:D68"/>
    <mergeCell ref="C69:D69"/>
    <mergeCell ref="C70:D70"/>
    <mergeCell ref="F66:H66"/>
    <mergeCell ref="F67:H67"/>
    <mergeCell ref="F68:H68"/>
    <mergeCell ref="F69:H69"/>
    <mergeCell ref="B47:C47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39:C39"/>
    <mergeCell ref="B40:C40"/>
    <mergeCell ref="B41:C41"/>
    <mergeCell ref="B42:C42"/>
    <mergeCell ref="B33:F33"/>
    <mergeCell ref="H33:L33"/>
    <mergeCell ref="A14:M14"/>
    <mergeCell ref="B16:F16"/>
    <mergeCell ref="H16:L16"/>
    <mergeCell ref="AE12:AE22"/>
    <mergeCell ref="AE24:AE33"/>
    <mergeCell ref="A13:B13"/>
    <mergeCell ref="AK12:AK37"/>
    <mergeCell ref="B34:C34"/>
    <mergeCell ref="B35:C35"/>
    <mergeCell ref="B37:C37"/>
    <mergeCell ref="B36:C36"/>
    <mergeCell ref="F125:H125"/>
    <mergeCell ref="J114:J116"/>
    <mergeCell ref="D114:G114"/>
    <mergeCell ref="H114:H116"/>
    <mergeCell ref="I114:I116"/>
    <mergeCell ref="L114:L116"/>
    <mergeCell ref="D115:E115"/>
    <mergeCell ref="F115:G115"/>
    <mergeCell ref="A114:A117"/>
    <mergeCell ref="A80:B80"/>
    <mergeCell ref="B114:C115"/>
    <mergeCell ref="B111:L111"/>
    <mergeCell ref="K114:K116"/>
    <mergeCell ref="A108:M108"/>
    <mergeCell ref="A64:M64"/>
    <mergeCell ref="B38:C38"/>
    <mergeCell ref="A94:B94"/>
    <mergeCell ref="A85:B85"/>
    <mergeCell ref="I58:J58"/>
    <mergeCell ref="B60:C60"/>
    <mergeCell ref="F83:H83"/>
    <mergeCell ref="F82:H82"/>
    <mergeCell ref="J82:K82"/>
    <mergeCell ref="A1:M1"/>
    <mergeCell ref="A2:M2"/>
    <mergeCell ref="A3:M3"/>
    <mergeCell ref="F11:M12"/>
    <mergeCell ref="B4:M4"/>
    <mergeCell ref="B5:M5"/>
    <mergeCell ref="B6:M6"/>
    <mergeCell ref="C7:F7"/>
    <mergeCell ref="L7:M7"/>
    <mergeCell ref="C76:D76"/>
    <mergeCell ref="C77:D77"/>
    <mergeCell ref="C78:D78"/>
    <mergeCell ref="C79:D79"/>
    <mergeCell ref="C71:D71"/>
    <mergeCell ref="C72:D72"/>
    <mergeCell ref="C73:D73"/>
    <mergeCell ref="C74:D74"/>
    <mergeCell ref="C82:D82"/>
    <mergeCell ref="C83:D83"/>
    <mergeCell ref="C84:D84"/>
    <mergeCell ref="C85:D85"/>
    <mergeCell ref="C86:D86"/>
    <mergeCell ref="C92:D92"/>
    <mergeCell ref="C93:D93"/>
    <mergeCell ref="C87:D87"/>
    <mergeCell ref="C88:D88"/>
    <mergeCell ref="C89:D89"/>
    <mergeCell ref="C90:D90"/>
    <mergeCell ref="C91:D91"/>
    <mergeCell ref="J66:K66"/>
    <mergeCell ref="J67:K67"/>
    <mergeCell ref="J68:K68"/>
    <mergeCell ref="J69:K69"/>
    <mergeCell ref="J70:K70"/>
    <mergeCell ref="F70:H70"/>
    <mergeCell ref="J71:K71"/>
    <mergeCell ref="J72:K72"/>
    <mergeCell ref="J73:K73"/>
    <mergeCell ref="J74:K74"/>
    <mergeCell ref="J83:K83"/>
    <mergeCell ref="J84:K84"/>
    <mergeCell ref="J85:K85"/>
    <mergeCell ref="J86:K86"/>
    <mergeCell ref="J75:K75"/>
    <mergeCell ref="J76:K76"/>
    <mergeCell ref="J77:K77"/>
    <mergeCell ref="J78:K78"/>
    <mergeCell ref="J79:K79"/>
    <mergeCell ref="F84:H84"/>
    <mergeCell ref="F85:H85"/>
    <mergeCell ref="F86:H86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I80"/>
  </mergeCells>
  <conditionalFormatting sqref="K58:K63">
    <cfRule type="cellIs" dxfId="0" priority="1" stopIfTrue="1" operator="greaterThan">
      <formula>0.3</formula>
    </cfRule>
  </conditionalFormatting>
  <dataValidations count="10">
    <dataValidation showInputMessage="1" showErrorMessage="1" sqref="I35:I42 B62 D18:D29 D35:D42 D48:D57 C58"/>
    <dataValidation type="list" allowBlank="1" showInputMessage="1" showErrorMessage="1" sqref="C8:D8">
      <formula1>$AF$6:$AF$7</formula1>
    </dataValidation>
    <dataValidation type="list" showInputMessage="1" showErrorMessage="1" sqref="B36:B42 B35:C35">
      <formula1>$AF$25:$AF$32</formula1>
    </dataValidation>
    <dataValidation type="list" showInputMessage="1" showErrorMessage="1" sqref="B48:C57">
      <formula1>$AF$13:$AF$21</formula1>
    </dataValidation>
    <dataValidation type="list" allowBlank="1" showInputMessage="1" showErrorMessage="1" sqref="B10">
      <formula1>$AN$3:$AN$11</formula1>
    </dataValidation>
    <dataValidation type="list" allowBlank="1" showInputMessage="1" showErrorMessage="1" sqref="B9">
      <formula1>$AM$2:$AM$10</formula1>
    </dataValidation>
    <dataValidation type="list" allowBlank="1" showInputMessage="1" showErrorMessage="1" sqref="B8">
      <formula1>$AF$5:$AF$7</formula1>
    </dataValidation>
    <dataValidation type="list" showInputMessage="1" showErrorMessage="1" sqref="C18:C29">
      <formula1>$AL$13:$AL$47</formula1>
    </dataValidation>
    <dataValidation type="list" allowBlank="1" showInputMessage="1" showErrorMessage="1" sqref="B12">
      <formula1>$AV$13:$AV$111</formula1>
    </dataValidation>
    <dataValidation type="list" allowBlank="1" showInputMessage="1" showErrorMessage="1" sqref="B7">
      <formula1>$AP$13:$AP$124</formula1>
    </dataValidation>
  </dataValidations>
  <pageMargins left="0.31496062992125984" right="0.31496062992125984" top="0.15748031496062992" bottom="0.15748031496062992" header="0.31496062992125984" footer="0.31496062992125984"/>
  <pageSetup paperSize="9" scale="53" firstPageNumber="4294967295"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E15" sqref="E15"/>
    </sheetView>
  </sheetViews>
  <sheetFormatPr baseColWidth="10" defaultRowHeight="15"/>
  <cols>
    <col min="1" max="1" width="2.7109375" customWidth="1"/>
    <col min="2" max="2" width="23.140625" customWidth="1"/>
    <col min="3" max="3" width="20.7109375" customWidth="1"/>
    <col min="4" max="4" width="11" customWidth="1"/>
    <col min="5" max="5" width="19.42578125" bestFit="1" customWidth="1"/>
    <col min="6" max="6" width="3.140625" customWidth="1"/>
    <col min="7" max="7" width="24.42578125" bestFit="1" customWidth="1"/>
    <col min="8" max="8" width="8.5703125" customWidth="1"/>
    <col min="9" max="9" width="21.140625" customWidth="1"/>
  </cols>
  <sheetData>
    <row r="1" spans="2:14" ht="15.75">
      <c r="B1" s="194" t="s">
        <v>739</v>
      </c>
      <c r="C1" s="261" t="str">
        <f>'Budget détaillé'!B109</f>
        <v>-</v>
      </c>
      <c r="D1" s="196"/>
      <c r="E1" s="196"/>
      <c r="F1" s="197"/>
      <c r="G1" s="196"/>
      <c r="H1" s="198"/>
      <c r="I1" s="199"/>
      <c r="J1" s="196"/>
      <c r="K1" s="200"/>
      <c r="L1" s="200"/>
      <c r="M1" s="201"/>
    </row>
    <row r="2" spans="2:14" ht="21" customHeight="1">
      <c r="B2" s="194" t="str">
        <f>'Budget détaillé'!A110</f>
        <v>Acronyme :</v>
      </c>
      <c r="C2" s="262" t="str">
        <f>'Budget détaillé'!B110</f>
        <v>-</v>
      </c>
      <c r="D2" s="196"/>
      <c r="E2" s="196"/>
      <c r="F2" s="197"/>
      <c r="G2" s="196"/>
      <c r="H2" s="198"/>
      <c r="I2" s="199"/>
      <c r="J2" s="196"/>
      <c r="K2" s="200"/>
      <c r="L2" s="200"/>
      <c r="M2" s="201"/>
    </row>
    <row r="3" spans="2:14" ht="27.75" customHeight="1">
      <c r="B3" s="203" t="s">
        <v>740</v>
      </c>
      <c r="C3" s="408" t="str">
        <f>'Budget détaillé'!B111</f>
        <v>-</v>
      </c>
      <c r="D3" s="409"/>
      <c r="E3" s="410"/>
      <c r="F3" s="263"/>
      <c r="G3" s="263"/>
      <c r="H3" s="263"/>
      <c r="I3" s="263"/>
      <c r="J3" s="263"/>
      <c r="K3" s="263"/>
      <c r="L3" s="263"/>
      <c r="M3" s="263"/>
      <c r="N3" s="143"/>
    </row>
    <row r="4" spans="2:14" s="143" customFormat="1" ht="25.5">
      <c r="B4" s="203" t="s">
        <v>741</v>
      </c>
      <c r="C4" s="420" t="str">
        <f>'Budget détaillé'!B9</f>
        <v>-</v>
      </c>
      <c r="D4" s="409"/>
      <c r="E4" s="410"/>
      <c r="F4" s="264"/>
      <c r="G4" s="264"/>
      <c r="H4" s="264"/>
      <c r="I4" s="264"/>
      <c r="J4" s="264"/>
      <c r="K4" s="264"/>
      <c r="L4" s="264"/>
      <c r="M4" s="264"/>
    </row>
    <row r="5" spans="2:14" ht="47.25" customHeight="1">
      <c r="B5" s="421" t="s">
        <v>742</v>
      </c>
      <c r="C5" s="421"/>
      <c r="D5" s="421"/>
      <c r="E5" s="421"/>
      <c r="F5" s="265"/>
      <c r="G5" s="265"/>
      <c r="H5" s="265"/>
      <c r="I5" s="265"/>
      <c r="J5" s="264"/>
      <c r="K5" s="264"/>
      <c r="L5" s="264"/>
      <c r="M5" s="264"/>
    </row>
    <row r="6" spans="2:14" ht="21">
      <c r="B6" s="266"/>
      <c r="C6" s="266"/>
      <c r="D6" s="266"/>
      <c r="E6" s="266"/>
      <c r="F6" s="266"/>
      <c r="G6" s="266"/>
      <c r="H6" s="266"/>
      <c r="I6" s="266"/>
      <c r="J6" s="264"/>
      <c r="K6" s="264"/>
      <c r="L6" s="264"/>
      <c r="M6" s="264"/>
    </row>
    <row r="7" spans="2:14">
      <c r="B7" s="267" t="s">
        <v>743</v>
      </c>
      <c r="D7" s="268"/>
      <c r="E7" s="268"/>
      <c r="F7" s="268"/>
      <c r="K7" s="268"/>
    </row>
    <row r="8" spans="2:14">
      <c r="B8" s="268"/>
      <c r="D8" s="269" t="s">
        <v>744</v>
      </c>
      <c r="E8" s="270" t="s">
        <v>745</v>
      </c>
      <c r="F8" s="268"/>
      <c r="K8" s="268"/>
    </row>
    <row r="9" spans="2:14">
      <c r="B9" s="416" t="s">
        <v>746</v>
      </c>
      <c r="C9" s="417"/>
      <c r="D9" s="271">
        <f>'Budget détaillé'!C117</f>
        <v>0</v>
      </c>
      <c r="E9" s="272">
        <f>'Budget détaillé'!B117</f>
        <v>0</v>
      </c>
      <c r="F9" s="273"/>
      <c r="G9" s="143"/>
      <c r="K9" s="268"/>
    </row>
    <row r="10" spans="2:14">
      <c r="B10" s="414" t="s">
        <v>747</v>
      </c>
      <c r="C10" s="274" t="s">
        <v>748</v>
      </c>
      <c r="D10" s="271">
        <f>'Budget détaillé'!G117</f>
        <v>0</v>
      </c>
      <c r="E10" s="272">
        <f>'Budget détaillé'!F43</f>
        <v>0</v>
      </c>
      <c r="F10" s="275"/>
      <c r="G10" s="143"/>
      <c r="K10" s="268"/>
    </row>
    <row r="11" spans="2:14">
      <c r="B11" s="415"/>
      <c r="C11" s="276" t="s">
        <v>749</v>
      </c>
      <c r="D11" s="277">
        <f>'Budget détaillé'!E117</f>
        <v>0</v>
      </c>
      <c r="E11" s="272">
        <f>'Budget détaillé'!F58</f>
        <v>0</v>
      </c>
      <c r="F11" s="268"/>
      <c r="K11" s="268"/>
    </row>
    <row r="12" spans="2:14">
      <c r="C12" s="418" t="s">
        <v>750</v>
      </c>
      <c r="D12" s="419"/>
      <c r="E12" s="272">
        <f>'Budget détaillé'!C62</f>
        <v>0</v>
      </c>
      <c r="F12" s="268"/>
      <c r="K12" s="268"/>
    </row>
    <row r="13" spans="2:14">
      <c r="C13" s="278"/>
      <c r="D13" s="278"/>
      <c r="E13" s="279"/>
      <c r="F13" s="268"/>
      <c r="K13" s="268"/>
    </row>
    <row r="14" spans="2:14">
      <c r="B14" s="267" t="s">
        <v>751</v>
      </c>
      <c r="D14" s="143"/>
      <c r="E14" s="143"/>
      <c r="F14" s="268"/>
      <c r="K14" s="268"/>
    </row>
    <row r="15" spans="2:14">
      <c r="B15" s="280"/>
      <c r="D15" s="268"/>
      <c r="E15" s="270" t="s">
        <v>745</v>
      </c>
      <c r="F15" s="268"/>
      <c r="K15" s="268"/>
    </row>
    <row r="16" spans="2:14" ht="15" customHeight="1">
      <c r="B16" s="411" t="s">
        <v>752</v>
      </c>
      <c r="C16" s="412"/>
      <c r="D16" s="413"/>
      <c r="E16" s="282">
        <f>'Budget détaillé'!B66</f>
        <v>0</v>
      </c>
      <c r="F16" s="268"/>
      <c r="K16" s="268"/>
    </row>
    <row r="17" spans="2:11" ht="15.75" customHeight="1">
      <c r="B17" s="411" t="s">
        <v>753</v>
      </c>
      <c r="C17" s="412"/>
      <c r="D17" s="413"/>
      <c r="E17" s="282">
        <f>'Budget détaillé'!I82</f>
        <v>0</v>
      </c>
      <c r="F17" s="268"/>
      <c r="K17" s="268"/>
    </row>
    <row r="18" spans="2:11" ht="15" customHeight="1">
      <c r="B18" s="411" t="s">
        <v>754</v>
      </c>
      <c r="C18" s="412"/>
      <c r="D18" s="413"/>
      <c r="E18" s="282">
        <f>'Budget détaillé'!B82</f>
        <v>0</v>
      </c>
      <c r="F18" s="268"/>
      <c r="K18" s="268"/>
    </row>
    <row r="19" spans="2:11" ht="15.75" customHeight="1">
      <c r="B19" s="411" t="s">
        <v>755</v>
      </c>
      <c r="C19" s="412"/>
      <c r="D19" s="413"/>
      <c r="E19" s="282">
        <f>'Budget détaillé'!I66</f>
        <v>0</v>
      </c>
      <c r="F19" s="268"/>
      <c r="K19" s="268"/>
    </row>
    <row r="20" spans="2:11">
      <c r="B20" s="411" t="s">
        <v>756</v>
      </c>
      <c r="C20" s="412"/>
      <c r="D20" s="413"/>
      <c r="E20" s="283">
        <f>E11+E12+E16+E17+E18+E19</f>
        <v>0</v>
      </c>
      <c r="F20" s="268"/>
      <c r="G20" s="268"/>
      <c r="H20" s="268"/>
      <c r="I20" s="284"/>
      <c r="J20" s="268"/>
      <c r="K20" s="268"/>
    </row>
    <row r="22" spans="2:11">
      <c r="B22" s="267" t="s">
        <v>757</v>
      </c>
      <c r="C22" s="268"/>
      <c r="D22" s="268"/>
      <c r="E22" s="268"/>
    </row>
    <row r="23" spans="2:11">
      <c r="C23" s="268"/>
      <c r="D23" s="270" t="s">
        <v>758</v>
      </c>
      <c r="E23" s="270" t="s">
        <v>745</v>
      </c>
    </row>
    <row r="24" spans="2:11">
      <c r="C24" s="281" t="s">
        <v>759</v>
      </c>
      <c r="D24" s="285">
        <v>10.5</v>
      </c>
      <c r="E24" s="286">
        <f>(E11+E12+E16+E17+E18+E19)*0.105</f>
        <v>0</v>
      </c>
    </row>
    <row r="25" spans="2:11" ht="15.75" customHeight="1">
      <c r="C25" s="281" t="s">
        <v>760</v>
      </c>
      <c r="D25" s="285">
        <v>2.5</v>
      </c>
      <c r="E25" s="286">
        <f>(E11+E12+E16+E17+E18+E19)*0.025</f>
        <v>0</v>
      </c>
    </row>
    <row r="26" spans="2:11">
      <c r="C26" s="424" t="s">
        <v>761</v>
      </c>
      <c r="D26" s="425"/>
      <c r="E26" s="287">
        <f>SUM(E24:E25)</f>
        <v>0</v>
      </c>
    </row>
    <row r="27" spans="2:11">
      <c r="E27" s="268"/>
    </row>
    <row r="28" spans="2:11">
      <c r="E28" s="268"/>
    </row>
    <row r="29" spans="2:11">
      <c r="C29" s="268"/>
      <c r="D29" s="268"/>
      <c r="E29" s="270" t="s">
        <v>745</v>
      </c>
    </row>
    <row r="30" spans="2:11">
      <c r="C30" s="416" t="s">
        <v>762</v>
      </c>
      <c r="D30" s="417"/>
      <c r="E30" s="288">
        <f>E20+E26</f>
        <v>0</v>
      </c>
    </row>
    <row r="31" spans="2:11" ht="15.75" customHeight="1">
      <c r="C31" s="416" t="s">
        <v>763</v>
      </c>
      <c r="D31" s="417"/>
      <c r="E31" s="289">
        <v>1</v>
      </c>
    </row>
    <row r="32" spans="2:11" ht="15.75" customHeight="1">
      <c r="C32" s="426" t="s">
        <v>764</v>
      </c>
      <c r="D32" s="427"/>
      <c r="E32" s="290">
        <f>E30</f>
        <v>0</v>
      </c>
    </row>
    <row r="33" spans="1:7">
      <c r="C33" s="416" t="s">
        <v>765</v>
      </c>
      <c r="D33" s="417"/>
      <c r="E33" s="287">
        <f>E9+E10+E11+E12+E16+E17+E18+E19+E24+E25</f>
        <v>0</v>
      </c>
      <c r="G33" s="268"/>
    </row>
    <row r="35" spans="1:7">
      <c r="A35" s="143"/>
      <c r="B35" s="143"/>
      <c r="C35" s="143"/>
      <c r="D35" s="143"/>
      <c r="E35" s="143"/>
      <c r="F35" s="143"/>
    </row>
    <row r="36" spans="1:7">
      <c r="A36" s="143"/>
      <c r="B36" s="268"/>
      <c r="C36" s="143"/>
      <c r="D36" s="143"/>
      <c r="E36" s="270" t="s">
        <v>745</v>
      </c>
      <c r="F36" s="143"/>
    </row>
    <row r="37" spans="1:7" ht="24" customHeight="1">
      <c r="A37" s="143"/>
      <c r="B37" s="411" t="s">
        <v>764</v>
      </c>
      <c r="C37" s="412"/>
      <c r="D37" s="413"/>
      <c r="E37" s="286">
        <f>$E$32</f>
        <v>0</v>
      </c>
      <c r="F37" s="143"/>
    </row>
    <row r="38" spans="1:7">
      <c r="A38" s="143"/>
      <c r="B38" s="422" t="s">
        <v>766</v>
      </c>
      <c r="C38" s="422"/>
      <c r="D38" s="422"/>
      <c r="E38" s="423"/>
      <c r="F38" s="143"/>
    </row>
    <row r="39" spans="1:7">
      <c r="A39" s="143"/>
      <c r="B39" s="411" t="s">
        <v>767</v>
      </c>
      <c r="C39" s="412"/>
      <c r="D39" s="413"/>
      <c r="E39" s="291">
        <f>'Budget détaillé'!C126</f>
        <v>0</v>
      </c>
      <c r="F39" s="143"/>
    </row>
    <row r="40" spans="1:7">
      <c r="A40" s="143"/>
      <c r="B40" s="411" t="s">
        <v>768</v>
      </c>
      <c r="C40" s="412"/>
      <c r="D40" s="413"/>
      <c r="E40" s="291">
        <f>'Budget détaillé'!C127</f>
        <v>0</v>
      </c>
      <c r="F40" s="143"/>
    </row>
    <row r="41" spans="1:7">
      <c r="A41" s="143"/>
      <c r="B41" s="411" t="s">
        <v>769</v>
      </c>
      <c r="C41" s="412"/>
      <c r="D41" s="413"/>
      <c r="E41" s="291">
        <f>'Budget détaillé'!B89+'Budget détaillé'!I70</f>
        <v>0</v>
      </c>
      <c r="F41" s="143"/>
    </row>
    <row r="42" spans="1:7" ht="27.75" customHeight="1">
      <c r="A42" s="143"/>
      <c r="B42" s="411" t="s">
        <v>770</v>
      </c>
      <c r="C42" s="412"/>
      <c r="D42" s="413"/>
      <c r="E42" s="292" t="e">
        <f>(E18)/E32</f>
        <v>#DIV/0!</v>
      </c>
      <c r="F42" s="143"/>
    </row>
    <row r="43" spans="1:7">
      <c r="A43" s="143"/>
      <c r="B43" s="143"/>
      <c r="C43" s="143"/>
      <c r="D43" s="143"/>
      <c r="E43" s="143"/>
      <c r="F43" s="143"/>
    </row>
    <row r="44" spans="1:7">
      <c r="A44" s="143"/>
      <c r="B44" s="143"/>
      <c r="C44" s="143"/>
      <c r="D44" s="143"/>
      <c r="E44" s="143"/>
    </row>
    <row r="45" spans="1:7">
      <c r="A45" s="143"/>
      <c r="B45" s="143"/>
      <c r="C45" s="143"/>
      <c r="D45" s="143"/>
      <c r="E45" s="143"/>
    </row>
  </sheetData>
  <sheetProtection algorithmName="SHA-512" hashValue="MAHLXxjQM5NRWGnc7MgStsfBPnCVEHno+xHMgXvwbeoi4V2yEiC89TED4hXcvTVjqF/4w1BKms5BGEv/EX6ZOA==" saltValue="BILGmtuYRQUf7zN0+7Zgjg==" spinCount="100000" sheet="1" objects="1" scenarios="1"/>
  <mergeCells count="22">
    <mergeCell ref="B40:D40"/>
    <mergeCell ref="B41:D41"/>
    <mergeCell ref="B42:D42"/>
    <mergeCell ref="B5:E5"/>
    <mergeCell ref="B38:E38"/>
    <mergeCell ref="C31:D31"/>
    <mergeCell ref="C26:D26"/>
    <mergeCell ref="C30:D30"/>
    <mergeCell ref="C32:D32"/>
    <mergeCell ref="C33:D33"/>
    <mergeCell ref="B37:D37"/>
    <mergeCell ref="B39:D39"/>
    <mergeCell ref="B16:D16"/>
    <mergeCell ref="B17:D17"/>
    <mergeCell ref="B18:D18"/>
    <mergeCell ref="C3:E3"/>
    <mergeCell ref="B19:D19"/>
    <mergeCell ref="B20:D20"/>
    <mergeCell ref="B10:B11"/>
    <mergeCell ref="B9:C9"/>
    <mergeCell ref="C12:D12"/>
    <mergeCell ref="C4:E4"/>
  </mergeCells>
  <pageMargins left="0.19685039370078738" right="0.19685039370078738" top="0.15748031496062992" bottom="0.15748031496062992" header="0.31496062992125984" footer="0.31496062992125984"/>
  <pageSetup paperSize="9" firstPageNumber="429496729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45"/>
  <sheetViews>
    <sheetView showGridLines="0" tabSelected="1" workbookViewId="0">
      <selection activeCell="E7" sqref="E7"/>
    </sheetView>
  </sheetViews>
  <sheetFormatPr baseColWidth="10" defaultRowHeight="15"/>
  <cols>
    <col min="2" max="2" width="33.5703125" customWidth="1"/>
    <col min="3" max="3" width="30.28515625" customWidth="1"/>
    <col min="4" max="4" width="55.5703125" customWidth="1"/>
  </cols>
  <sheetData>
    <row r="3" spans="2:4" ht="20.25" customHeight="1"/>
    <row r="4" spans="2:4" ht="18.75">
      <c r="B4" s="428" t="s">
        <v>771</v>
      </c>
      <c r="C4" s="429"/>
      <c r="D4" s="429"/>
    </row>
    <row r="7" spans="2:4">
      <c r="B7" s="293" t="s">
        <v>772</v>
      </c>
      <c r="C7" s="293" t="s">
        <v>773</v>
      </c>
      <c r="D7" s="293" t="s">
        <v>774</v>
      </c>
    </row>
    <row r="8" spans="2:4">
      <c r="B8" s="430" t="s">
        <v>775</v>
      </c>
      <c r="C8" s="431"/>
      <c r="D8" s="432"/>
    </row>
    <row r="9" spans="2:4" ht="22.5">
      <c r="B9" s="433" t="s">
        <v>776</v>
      </c>
      <c r="C9" s="295" t="s">
        <v>777</v>
      </c>
      <c r="D9" s="296" t="s">
        <v>778</v>
      </c>
    </row>
    <row r="10" spans="2:4" ht="22.5">
      <c r="B10" s="434"/>
      <c r="C10" s="298" t="s">
        <v>779</v>
      </c>
      <c r="D10" s="299" t="s">
        <v>780</v>
      </c>
    </row>
    <row r="11" spans="2:4">
      <c r="B11" s="434"/>
      <c r="C11" s="300" t="s">
        <v>781</v>
      </c>
      <c r="D11" s="301" t="s">
        <v>782</v>
      </c>
    </row>
    <row r="12" spans="2:4">
      <c r="B12" s="434"/>
      <c r="C12" s="294" t="s">
        <v>783</v>
      </c>
      <c r="D12" s="436" t="s">
        <v>784</v>
      </c>
    </row>
    <row r="13" spans="2:4">
      <c r="B13" s="434"/>
      <c r="C13" s="302" t="s">
        <v>785</v>
      </c>
      <c r="D13" s="437"/>
    </row>
    <row r="14" spans="2:4">
      <c r="B14" s="434"/>
      <c r="C14" s="298" t="s">
        <v>786</v>
      </c>
      <c r="D14" s="438" t="s">
        <v>787</v>
      </c>
    </row>
    <row r="15" spans="2:4">
      <c r="B15" s="434"/>
      <c r="C15" s="300" t="s">
        <v>788</v>
      </c>
      <c r="D15" s="439"/>
    </row>
    <row r="16" spans="2:4">
      <c r="B16" s="434"/>
      <c r="C16" s="294" t="s">
        <v>789</v>
      </c>
      <c r="D16" s="436" t="s">
        <v>790</v>
      </c>
    </row>
    <row r="17" spans="1:4">
      <c r="B17" s="435"/>
      <c r="C17" s="302" t="s">
        <v>791</v>
      </c>
      <c r="D17" s="437"/>
    </row>
    <row r="18" spans="1:4">
      <c r="B18" s="440" t="s">
        <v>792</v>
      </c>
      <c r="C18" s="441"/>
      <c r="D18" s="442"/>
    </row>
    <row r="19" spans="1:4" ht="22.5">
      <c r="B19" s="294" t="s">
        <v>793</v>
      </c>
      <c r="C19" s="294" t="s">
        <v>794</v>
      </c>
      <c r="D19" s="433" t="s">
        <v>795</v>
      </c>
    </row>
    <row r="20" spans="1:4">
      <c r="B20" s="297" t="s">
        <v>796</v>
      </c>
      <c r="C20" s="302" t="s">
        <v>797</v>
      </c>
      <c r="D20" s="435"/>
    </row>
    <row r="21" spans="1:4" ht="23.25">
      <c r="B21" s="303"/>
      <c r="C21" s="304"/>
      <c r="D21" s="304"/>
    </row>
    <row r="24" spans="1:4">
      <c r="A24" s="305"/>
    </row>
    <row r="25" spans="1:4" ht="16.5" customHeight="1">
      <c r="A25" s="306"/>
    </row>
    <row r="26" spans="1:4" ht="28.5" customHeight="1">
      <c r="A26" s="307"/>
      <c r="B26" s="307"/>
      <c r="C26" s="307"/>
      <c r="D26" s="307"/>
    </row>
    <row r="27" spans="1:4">
      <c r="A27" s="443"/>
      <c r="B27" s="443"/>
      <c r="C27" s="443"/>
      <c r="D27" s="443"/>
    </row>
    <row r="28" spans="1:4" ht="15.75">
      <c r="A28" s="444"/>
      <c r="B28" s="445"/>
      <c r="C28" s="310"/>
      <c r="D28" s="309"/>
    </row>
    <row r="29" spans="1:4">
      <c r="A29" s="444"/>
      <c r="B29" s="445"/>
      <c r="C29" s="308"/>
      <c r="D29" s="311"/>
    </row>
    <row r="30" spans="1:4" ht="37.5" customHeight="1">
      <c r="A30" s="444"/>
      <c r="B30" s="445"/>
      <c r="C30" s="309"/>
      <c r="D30" s="309"/>
    </row>
    <row r="31" spans="1:4">
      <c r="A31" s="444"/>
      <c r="B31" s="445"/>
      <c r="C31" s="312"/>
      <c r="D31" s="311"/>
    </row>
    <row r="32" spans="1:4">
      <c r="A32" s="444"/>
      <c r="B32" s="446"/>
      <c r="C32" s="309"/>
      <c r="D32" s="309"/>
    </row>
    <row r="33" spans="1:4">
      <c r="A33" s="444"/>
      <c r="B33" s="446"/>
      <c r="C33" s="312"/>
      <c r="D33" s="311"/>
    </row>
    <row r="34" spans="1:4" ht="15.75">
      <c r="A34" s="444"/>
      <c r="B34" s="445"/>
      <c r="C34" s="309"/>
      <c r="D34" s="310"/>
    </row>
    <row r="35" spans="1:4">
      <c r="A35" s="444"/>
      <c r="B35" s="445"/>
      <c r="C35" s="308"/>
      <c r="D35" s="311"/>
    </row>
    <row r="36" spans="1:4">
      <c r="A36" s="444"/>
      <c r="B36" s="445"/>
      <c r="C36" s="309"/>
      <c r="D36" s="309"/>
    </row>
    <row r="37" spans="1:4" ht="15.75" customHeight="1">
      <c r="A37" s="444"/>
      <c r="B37" s="445"/>
      <c r="C37" s="313"/>
      <c r="D37" s="311"/>
    </row>
    <row r="38" spans="1:4">
      <c r="A38" s="443"/>
      <c r="B38" s="443"/>
      <c r="C38" s="443"/>
      <c r="D38" s="443"/>
    </row>
    <row r="39" spans="1:4">
      <c r="A39" s="308"/>
      <c r="B39" s="445"/>
      <c r="C39" s="309"/>
      <c r="D39" s="309"/>
    </row>
    <row r="40" spans="1:4">
      <c r="A40" s="308"/>
      <c r="B40" s="445"/>
      <c r="C40" s="313"/>
      <c r="D40" s="311"/>
    </row>
    <row r="41" spans="1:4" ht="15.75">
      <c r="A41" s="314"/>
      <c r="B41" s="445"/>
      <c r="C41" s="310"/>
      <c r="D41" s="309"/>
    </row>
    <row r="42" spans="1:4">
      <c r="A42" s="314"/>
      <c r="B42" s="445"/>
      <c r="C42" s="313"/>
      <c r="D42" s="311"/>
    </row>
    <row r="43" spans="1:4">
      <c r="A43" s="315"/>
    </row>
    <row r="44" spans="1:4">
      <c r="A44" s="316"/>
    </row>
    <row r="45" spans="1:4">
      <c r="A45" s="317"/>
    </row>
  </sheetData>
  <sheetProtection algorithmName="SHA-512" hashValue="Q/Lf/+DSO5Ua0+sj9QZ+e7poFQOX5upc201cpxZQzDghMZ7UqIo6yiZsqYBpa3GOXmqqteALUUiC9ZSUMtNFDQ==" saltValue="j5Y2RckOs8x4PfVcrahG+A==" spinCount="100000" sheet="1" objects="1" scenarios="1"/>
  <mergeCells count="18">
    <mergeCell ref="A38:D38"/>
    <mergeCell ref="B39:B40"/>
    <mergeCell ref="B41:B42"/>
    <mergeCell ref="B18:D18"/>
    <mergeCell ref="D19:D20"/>
    <mergeCell ref="A27:D27"/>
    <mergeCell ref="A28:A37"/>
    <mergeCell ref="B28:B29"/>
    <mergeCell ref="B30:B31"/>
    <mergeCell ref="B32:B33"/>
    <mergeCell ref="B34:B35"/>
    <mergeCell ref="B36:B37"/>
    <mergeCell ref="B4:D4"/>
    <mergeCell ref="B8:D8"/>
    <mergeCell ref="B9:B17"/>
    <mergeCell ref="D12:D13"/>
    <mergeCell ref="D14:D15"/>
    <mergeCell ref="D16:D17"/>
  </mergeCells>
  <hyperlinks>
    <hyperlink ref="D9" r:id="rId1"/>
    <hyperlink ref="D10" r:id="rId2"/>
    <hyperlink ref="D11" r:id="rId3"/>
    <hyperlink ref="D12" r:id="rId4"/>
    <hyperlink ref="D14" r:id="rId5"/>
    <hyperlink ref="D16" r:id="rId6"/>
  </hyperlinks>
  <pageMargins left="0.70866141732283472" right="0.70866141732283472" top="0.74803149606299213" bottom="0.74803149606299213" header="0.31496062992125984" footer="0.31496062992125984"/>
  <pageSetup paperSize="9" scale="99" firstPageNumber="4294967295" orientation="landscape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Infos Admin.</vt:lpstr>
      <vt:lpstr>Documents de référence</vt:lpstr>
      <vt:lpstr>Budget détaillé</vt:lpstr>
      <vt:lpstr>Synthèse IRIS </vt:lpstr>
      <vt:lpstr>Contacts DRV de campus</vt:lpstr>
      <vt:lpstr>'Budget détaillé'!Zone_d_impression</vt:lpstr>
      <vt:lpstr>'Contacts DRV de campus'!Zone_d_impression</vt:lpstr>
      <vt:lpstr>'Documents de référence'!Zone_d_impression</vt:lpstr>
      <vt:lpstr>'Synthèse IRIS '!Zone_d_impression</vt:lpstr>
    </vt:vector>
  </TitlesOfParts>
  <Company>Administrateur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BERIOU Stephane</dc:creator>
  <cp:lastModifiedBy>Olivier MORLOT</cp:lastModifiedBy>
  <cp:revision>1</cp:revision>
  <dcterms:created xsi:type="dcterms:W3CDTF">2020-03-03T13:36:31Z</dcterms:created>
  <dcterms:modified xsi:type="dcterms:W3CDTF">2022-10-03T11:50:52Z</dcterms:modified>
</cp:coreProperties>
</file>